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Vefur_sett_inn_6_4_2022/"/>
    </mc:Choice>
  </mc:AlternateContent>
  <xr:revisionPtr revIDLastSave="0" documentId="8_{2BDD10F1-AFEC-4D2C-AA80-8A403A11D9D9}" xr6:coauthVersionLast="47" xr6:coauthVersionMax="47" xr10:uidLastSave="{00000000-0000-0000-0000-000000000000}"/>
  <bookViews>
    <workbookView xWindow="645" yWindow="765" windowWidth="21315" windowHeight="13440" activeTab="2" xr2:uid="{00000000-000D-0000-FFFF-FFFF00000000}"/>
  </bookViews>
  <sheets>
    <sheet name="YFIRLIT HELSTU SVÆDI" sheetId="26" r:id="rId1"/>
    <sheet name="YFIRLIT KÓP" sheetId="13" r:id="rId2"/>
    <sheet name="KÓP ÍBUDARHUSNÆDI" sheetId="24" r:id="rId3"/>
    <sheet name="KÓP A_OG_S_HUSNÆDI" sheetId="16" r:id="rId4"/>
    <sheet name="KÓP ÍB20" sheetId="27" r:id="rId5"/>
    <sheet name="KÓP ÍB18" sheetId="21" r:id="rId6"/>
    <sheet name="Hvörf úttekt" sheetId="25" r:id="rId7"/>
  </sheets>
  <definedNames>
    <definedName name="_xlnm._FilterDatabase" localSheetId="3" hidden="1">'KÓP A_OG_S_HUSNÆDI'!$D$26:$F$149</definedName>
    <definedName name="_xlnm._FilterDatabase" localSheetId="4" hidden="1">'KÓP ÍB20'!$D$26:$F$180</definedName>
    <definedName name="_xlnm._FilterDatabase" localSheetId="2" hidden="1">'KÓP ÍBUDARHUSNÆDI'!$D$26:$F$180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4" l="1"/>
  <c r="H12" i="24"/>
  <c r="H11" i="24"/>
  <c r="H10" i="24"/>
  <c r="H9" i="24"/>
  <c r="H8" i="24"/>
  <c r="H7" i="24"/>
  <c r="G14" i="24" l="1"/>
  <c r="P43" i="24"/>
  <c r="R43" i="24" s="1"/>
  <c r="M43" i="24"/>
  <c r="S43" i="24" s="1"/>
  <c r="G46" i="24"/>
  <c r="H63" i="24"/>
  <c r="H58" i="24"/>
  <c r="H53" i="24"/>
  <c r="G48" i="24"/>
  <c r="G49" i="24" s="1"/>
  <c r="H48" i="24"/>
  <c r="M34" i="24"/>
  <c r="P34" i="24"/>
  <c r="H30" i="24"/>
  <c r="H28" i="24"/>
  <c r="V28" i="24" s="1"/>
  <c r="U182" i="27"/>
  <c r="T182" i="27"/>
  <c r="S182" i="27"/>
  <c r="R182" i="27"/>
  <c r="Q182" i="27"/>
  <c r="P178" i="27"/>
  <c r="M178" i="27"/>
  <c r="J178" i="27"/>
  <c r="P177" i="27"/>
  <c r="M177" i="27"/>
  <c r="J177" i="27"/>
  <c r="P176" i="27"/>
  <c r="M176" i="27"/>
  <c r="J176" i="27"/>
  <c r="P175" i="27"/>
  <c r="M175" i="27"/>
  <c r="J175" i="27"/>
  <c r="P174" i="27"/>
  <c r="M174" i="27"/>
  <c r="J174" i="27"/>
  <c r="P173" i="27"/>
  <c r="M173" i="27"/>
  <c r="J173" i="27"/>
  <c r="P172" i="27"/>
  <c r="M172" i="27"/>
  <c r="J172" i="27"/>
  <c r="P171" i="27"/>
  <c r="M171" i="27"/>
  <c r="J171" i="27"/>
  <c r="P170" i="27"/>
  <c r="M170" i="27"/>
  <c r="J170" i="27"/>
  <c r="P169" i="27"/>
  <c r="M169" i="27"/>
  <c r="J169" i="27"/>
  <c r="P168" i="27"/>
  <c r="M168" i="27"/>
  <c r="J168" i="27"/>
  <c r="P167" i="27"/>
  <c r="M167" i="27"/>
  <c r="J167" i="27"/>
  <c r="P166" i="27"/>
  <c r="M166" i="27"/>
  <c r="J166" i="27"/>
  <c r="P165" i="27"/>
  <c r="M165" i="27"/>
  <c r="J165" i="27"/>
  <c r="P164" i="27"/>
  <c r="M164" i="27"/>
  <c r="J164" i="27"/>
  <c r="P163" i="27"/>
  <c r="M163" i="27"/>
  <c r="J163" i="27"/>
  <c r="P162" i="27"/>
  <c r="M162" i="27"/>
  <c r="J162" i="27"/>
  <c r="P161" i="27"/>
  <c r="M161" i="27"/>
  <c r="J161" i="27"/>
  <c r="P160" i="27"/>
  <c r="M160" i="27"/>
  <c r="J160" i="27"/>
  <c r="P159" i="27"/>
  <c r="M159" i="27"/>
  <c r="J159" i="27"/>
  <c r="P158" i="27"/>
  <c r="M158" i="27"/>
  <c r="J158" i="27"/>
  <c r="P157" i="27"/>
  <c r="M157" i="27"/>
  <c r="J157" i="27"/>
  <c r="P156" i="27"/>
  <c r="M156" i="27"/>
  <c r="J156" i="27"/>
  <c r="P155" i="27"/>
  <c r="M155" i="27"/>
  <c r="J155" i="27"/>
  <c r="P154" i="27"/>
  <c r="M154" i="27"/>
  <c r="J154" i="27"/>
  <c r="P153" i="27"/>
  <c r="M153" i="27"/>
  <c r="J153" i="27"/>
  <c r="P152" i="27"/>
  <c r="M152" i="27"/>
  <c r="J152" i="27"/>
  <c r="P151" i="27"/>
  <c r="M151" i="27"/>
  <c r="J151" i="27"/>
  <c r="P150" i="27"/>
  <c r="M150" i="27"/>
  <c r="J150" i="27"/>
  <c r="P149" i="27"/>
  <c r="M149" i="27"/>
  <c r="J149" i="27"/>
  <c r="P148" i="27"/>
  <c r="M148" i="27"/>
  <c r="J148" i="27"/>
  <c r="P147" i="27"/>
  <c r="M147" i="27"/>
  <c r="J147" i="27"/>
  <c r="P146" i="27"/>
  <c r="M146" i="27"/>
  <c r="J146" i="27"/>
  <c r="P145" i="27"/>
  <c r="M145" i="27"/>
  <c r="J145" i="27"/>
  <c r="P144" i="27"/>
  <c r="M144" i="27"/>
  <c r="J144" i="27"/>
  <c r="P143" i="27"/>
  <c r="M143" i="27"/>
  <c r="J143" i="27"/>
  <c r="P142" i="27"/>
  <c r="M142" i="27"/>
  <c r="J142" i="27"/>
  <c r="P141" i="27"/>
  <c r="M141" i="27"/>
  <c r="J141" i="27"/>
  <c r="P140" i="27"/>
  <c r="M140" i="27"/>
  <c r="J140" i="27"/>
  <c r="P139" i="27"/>
  <c r="M139" i="27"/>
  <c r="J139" i="27"/>
  <c r="P138" i="27"/>
  <c r="M138" i="27"/>
  <c r="J138" i="27"/>
  <c r="P137" i="27"/>
  <c r="M137" i="27"/>
  <c r="J137" i="27"/>
  <c r="P136" i="27"/>
  <c r="M136" i="27"/>
  <c r="J136" i="27"/>
  <c r="P135" i="27"/>
  <c r="M135" i="27"/>
  <c r="J135" i="27"/>
  <c r="P134" i="27"/>
  <c r="M134" i="27"/>
  <c r="J134" i="27"/>
  <c r="P133" i="27"/>
  <c r="M133" i="27"/>
  <c r="J133" i="27"/>
  <c r="P132" i="27"/>
  <c r="M132" i="27"/>
  <c r="J132" i="27"/>
  <c r="P131" i="27"/>
  <c r="M131" i="27"/>
  <c r="J131" i="27"/>
  <c r="P130" i="27"/>
  <c r="M130" i="27"/>
  <c r="J130" i="27"/>
  <c r="P129" i="27"/>
  <c r="M129" i="27"/>
  <c r="J129" i="27"/>
  <c r="P128" i="27"/>
  <c r="M128" i="27"/>
  <c r="J128" i="27"/>
  <c r="P127" i="27"/>
  <c r="M127" i="27"/>
  <c r="J127" i="27"/>
  <c r="P126" i="27"/>
  <c r="M126" i="27"/>
  <c r="J126" i="27"/>
  <c r="P125" i="27"/>
  <c r="M125" i="27"/>
  <c r="J125" i="27"/>
  <c r="P124" i="27"/>
  <c r="M124" i="27"/>
  <c r="J124" i="27"/>
  <c r="P123" i="27"/>
  <c r="M123" i="27"/>
  <c r="J123" i="27"/>
  <c r="P122" i="27"/>
  <c r="M122" i="27"/>
  <c r="J122" i="27"/>
  <c r="P121" i="27"/>
  <c r="M121" i="27"/>
  <c r="J121" i="27"/>
  <c r="P120" i="27"/>
  <c r="M120" i="27"/>
  <c r="J120" i="27"/>
  <c r="P119" i="27"/>
  <c r="M119" i="27"/>
  <c r="J119" i="27"/>
  <c r="P118" i="27"/>
  <c r="M118" i="27"/>
  <c r="J118" i="27"/>
  <c r="P117" i="27"/>
  <c r="M117" i="27"/>
  <c r="J117" i="27"/>
  <c r="P116" i="27"/>
  <c r="M116" i="27"/>
  <c r="J116" i="27"/>
  <c r="P115" i="27"/>
  <c r="M115" i="27"/>
  <c r="J115" i="27"/>
  <c r="P114" i="27"/>
  <c r="M114" i="27"/>
  <c r="J114" i="27"/>
  <c r="P113" i="27"/>
  <c r="M113" i="27"/>
  <c r="J113" i="27"/>
  <c r="P112" i="27"/>
  <c r="M112" i="27"/>
  <c r="J112" i="27"/>
  <c r="P111" i="27"/>
  <c r="M111" i="27"/>
  <c r="J111" i="27"/>
  <c r="P110" i="27"/>
  <c r="M110" i="27"/>
  <c r="J110" i="27"/>
  <c r="P109" i="27"/>
  <c r="M109" i="27"/>
  <c r="J109" i="27"/>
  <c r="P108" i="27"/>
  <c r="M108" i="27"/>
  <c r="J108" i="27"/>
  <c r="P107" i="27"/>
  <c r="M107" i="27"/>
  <c r="J107" i="27"/>
  <c r="P106" i="27"/>
  <c r="M106" i="27"/>
  <c r="J106" i="27"/>
  <c r="P105" i="27"/>
  <c r="M105" i="27"/>
  <c r="J105" i="27"/>
  <c r="P104" i="27"/>
  <c r="M104" i="27"/>
  <c r="J104" i="27"/>
  <c r="P103" i="27"/>
  <c r="M103" i="27"/>
  <c r="J103" i="27"/>
  <c r="P102" i="27"/>
  <c r="M102" i="27"/>
  <c r="J102" i="27"/>
  <c r="P101" i="27"/>
  <c r="M101" i="27"/>
  <c r="J101" i="27"/>
  <c r="P100" i="27"/>
  <c r="M100" i="27"/>
  <c r="J100" i="27"/>
  <c r="P99" i="27"/>
  <c r="M99" i="27"/>
  <c r="J99" i="27"/>
  <c r="P98" i="27"/>
  <c r="M98" i="27"/>
  <c r="J98" i="27"/>
  <c r="P97" i="27"/>
  <c r="M97" i="27"/>
  <c r="J97" i="27"/>
  <c r="P96" i="27"/>
  <c r="M96" i="27"/>
  <c r="J96" i="27"/>
  <c r="P95" i="27"/>
  <c r="M95" i="27"/>
  <c r="J95" i="27"/>
  <c r="P94" i="27"/>
  <c r="M94" i="27"/>
  <c r="J94" i="27"/>
  <c r="P93" i="27"/>
  <c r="M93" i="27"/>
  <c r="J93" i="27"/>
  <c r="P92" i="27"/>
  <c r="M92" i="27"/>
  <c r="J92" i="27"/>
  <c r="P91" i="27"/>
  <c r="M91" i="27"/>
  <c r="J91" i="27"/>
  <c r="P90" i="27"/>
  <c r="M90" i="27"/>
  <c r="J90" i="27"/>
  <c r="P89" i="27"/>
  <c r="M89" i="27"/>
  <c r="J89" i="27"/>
  <c r="P88" i="27"/>
  <c r="M88" i="27"/>
  <c r="J88" i="27"/>
  <c r="P87" i="27"/>
  <c r="M87" i="27"/>
  <c r="J87" i="27"/>
  <c r="P86" i="27"/>
  <c r="M86" i="27"/>
  <c r="J86" i="27"/>
  <c r="P85" i="27"/>
  <c r="M85" i="27"/>
  <c r="J85" i="27"/>
  <c r="P84" i="27"/>
  <c r="M84" i="27"/>
  <c r="J84" i="27"/>
  <c r="P83" i="27"/>
  <c r="M83" i="27"/>
  <c r="J83" i="27"/>
  <c r="P82" i="27"/>
  <c r="M82" i="27"/>
  <c r="J82" i="27"/>
  <c r="P81" i="27"/>
  <c r="M81" i="27"/>
  <c r="J81" i="27"/>
  <c r="P80" i="27"/>
  <c r="M80" i="27"/>
  <c r="J80" i="27"/>
  <c r="P79" i="27"/>
  <c r="M79" i="27"/>
  <c r="J79" i="27"/>
  <c r="P78" i="27"/>
  <c r="M78" i="27"/>
  <c r="J78" i="27"/>
  <c r="P77" i="27"/>
  <c r="M77" i="27"/>
  <c r="J77" i="27"/>
  <c r="P76" i="27"/>
  <c r="M76" i="27"/>
  <c r="J76" i="27"/>
  <c r="P75" i="27"/>
  <c r="M75" i="27"/>
  <c r="J75" i="27"/>
  <c r="P74" i="27"/>
  <c r="M74" i="27"/>
  <c r="J74" i="27"/>
  <c r="P73" i="27"/>
  <c r="M73" i="27"/>
  <c r="J73" i="27"/>
  <c r="P72" i="27"/>
  <c r="M72" i="27"/>
  <c r="J72" i="27"/>
  <c r="P71" i="27"/>
  <c r="M71" i="27"/>
  <c r="J71" i="27"/>
  <c r="P70" i="27"/>
  <c r="M70" i="27"/>
  <c r="J70" i="27"/>
  <c r="P69" i="27"/>
  <c r="M69" i="27"/>
  <c r="J69" i="27"/>
  <c r="P68" i="27"/>
  <c r="M68" i="27"/>
  <c r="J68" i="27"/>
  <c r="J67" i="27"/>
  <c r="J66" i="27"/>
  <c r="J65" i="27"/>
  <c r="P64" i="27"/>
  <c r="M64" i="27"/>
  <c r="J64" i="27"/>
  <c r="P63" i="27"/>
  <c r="M63" i="27"/>
  <c r="J63" i="27"/>
  <c r="P62" i="27"/>
  <c r="M62" i="27"/>
  <c r="J62" i="27"/>
  <c r="J61" i="27"/>
  <c r="P60" i="27"/>
  <c r="M60" i="27"/>
  <c r="J60" i="27"/>
  <c r="P59" i="27"/>
  <c r="M59" i="27"/>
  <c r="J59" i="27"/>
  <c r="G59" i="27"/>
  <c r="P58" i="27"/>
  <c r="M58" i="27"/>
  <c r="I58" i="27"/>
  <c r="J58" i="27" s="1"/>
  <c r="J57" i="27"/>
  <c r="J56" i="27"/>
  <c r="J55" i="27"/>
  <c r="P54" i="27"/>
  <c r="M54" i="27"/>
  <c r="J54" i="27"/>
  <c r="J53" i="27"/>
  <c r="P52" i="27"/>
  <c r="M52" i="27"/>
  <c r="J52" i="27"/>
  <c r="P51" i="27"/>
  <c r="M51" i="27"/>
  <c r="J51" i="27"/>
  <c r="P50" i="27"/>
  <c r="M50" i="27"/>
  <c r="J50" i="27"/>
  <c r="J49" i="27"/>
  <c r="G49" i="27"/>
  <c r="P48" i="27"/>
  <c r="M48" i="27"/>
  <c r="I48" i="27"/>
  <c r="H48" i="27"/>
  <c r="P47" i="27"/>
  <c r="M47" i="27"/>
  <c r="J47" i="27"/>
  <c r="P46" i="27"/>
  <c r="M46" i="27"/>
  <c r="J46" i="27"/>
  <c r="P45" i="27"/>
  <c r="M45" i="27"/>
  <c r="J45" i="27"/>
  <c r="J44" i="27"/>
  <c r="P43" i="27"/>
  <c r="M43" i="27"/>
  <c r="J43" i="27"/>
  <c r="P42" i="27"/>
  <c r="M42" i="27"/>
  <c r="J42" i="27"/>
  <c r="J41" i="27"/>
  <c r="J40" i="27"/>
  <c r="P39" i="27"/>
  <c r="M39" i="27"/>
  <c r="J39" i="27"/>
  <c r="P38" i="27"/>
  <c r="M38" i="27"/>
  <c r="J38" i="27"/>
  <c r="J37" i="27"/>
  <c r="P36" i="27"/>
  <c r="M36" i="27"/>
  <c r="J36" i="27"/>
  <c r="P35" i="27"/>
  <c r="M35" i="27"/>
  <c r="G35" i="27"/>
  <c r="J35" i="27" s="1"/>
  <c r="P34" i="27"/>
  <c r="M34" i="27"/>
  <c r="J34" i="27"/>
  <c r="P33" i="27"/>
  <c r="M33" i="27"/>
  <c r="J33" i="27"/>
  <c r="P32" i="27"/>
  <c r="M32" i="27"/>
  <c r="J32" i="27"/>
  <c r="P31" i="27"/>
  <c r="M31" i="27"/>
  <c r="J31" i="27"/>
  <c r="J30" i="27"/>
  <c r="P29" i="27"/>
  <c r="M29" i="27"/>
  <c r="J29" i="27"/>
  <c r="I28" i="27"/>
  <c r="H28" i="27"/>
  <c r="V28" i="27" s="1"/>
  <c r="P27" i="27"/>
  <c r="M27" i="27"/>
  <c r="J27" i="27"/>
  <c r="G13" i="27"/>
  <c r="G12" i="27"/>
  <c r="J6" i="26"/>
  <c r="D10" i="26"/>
  <c r="T43" i="24" l="1"/>
  <c r="Q43" i="24"/>
  <c r="V43" i="24" s="1"/>
  <c r="U43" i="24"/>
  <c r="I13" i="27"/>
  <c r="T147" i="27"/>
  <c r="R38" i="27"/>
  <c r="R42" i="27"/>
  <c r="R164" i="27"/>
  <c r="R27" i="27"/>
  <c r="S137" i="27"/>
  <c r="Q173" i="27"/>
  <c r="V173" i="27" s="1"/>
  <c r="Q94" i="27"/>
  <c r="V94" i="27" s="1"/>
  <c r="U82" i="27"/>
  <c r="S50" i="27"/>
  <c r="T136" i="27"/>
  <c r="S151" i="27"/>
  <c r="R149" i="27"/>
  <c r="T154" i="27"/>
  <c r="T86" i="27"/>
  <c r="T94" i="27"/>
  <c r="S95" i="27"/>
  <c r="S100" i="27"/>
  <c r="S138" i="27"/>
  <c r="R172" i="27"/>
  <c r="J28" i="27"/>
  <c r="U47" i="27"/>
  <c r="R48" i="27"/>
  <c r="S62" i="27"/>
  <c r="R72" i="27"/>
  <c r="U93" i="27"/>
  <c r="R95" i="27"/>
  <c r="R111" i="27"/>
  <c r="R115" i="27"/>
  <c r="R119" i="27"/>
  <c r="S141" i="27"/>
  <c r="R163" i="27"/>
  <c r="R175" i="27"/>
  <c r="G5" i="27"/>
  <c r="S43" i="27"/>
  <c r="J48" i="27"/>
  <c r="S82" i="27"/>
  <c r="R157" i="27"/>
  <c r="T158" i="27"/>
  <c r="Q165" i="27"/>
  <c r="V165" i="27" s="1"/>
  <c r="T140" i="27"/>
  <c r="G9" i="27"/>
  <c r="T64" i="27"/>
  <c r="S69" i="27"/>
  <c r="S73" i="27"/>
  <c r="S83" i="27"/>
  <c r="S91" i="27"/>
  <c r="S97" i="27"/>
  <c r="S101" i="27"/>
  <c r="T109" i="27"/>
  <c r="T113" i="27"/>
  <c r="T117" i="27"/>
  <c r="T121" i="27"/>
  <c r="T32" i="27"/>
  <c r="S36" i="27"/>
  <c r="T137" i="27"/>
  <c r="T150" i="27"/>
  <c r="R168" i="27"/>
  <c r="T33" i="27"/>
  <c r="T34" i="27"/>
  <c r="S58" i="27"/>
  <c r="S75" i="27"/>
  <c r="R88" i="27"/>
  <c r="S106" i="27"/>
  <c r="S110" i="27"/>
  <c r="S114" i="27"/>
  <c r="S118" i="27"/>
  <c r="S122" i="27"/>
  <c r="S147" i="27"/>
  <c r="R167" i="27"/>
  <c r="R171" i="27"/>
  <c r="Q142" i="27"/>
  <c r="V142" i="27" s="1"/>
  <c r="U74" i="27"/>
  <c r="U29" i="27"/>
  <c r="G10" i="27"/>
  <c r="S51" i="27"/>
  <c r="T78" i="27"/>
  <c r="R80" i="27"/>
  <c r="U85" i="27"/>
  <c r="Q86" i="27"/>
  <c r="V86" i="27" s="1"/>
  <c r="S87" i="27"/>
  <c r="R101" i="27"/>
  <c r="T102" i="27"/>
  <c r="R109" i="27"/>
  <c r="R110" i="27"/>
  <c r="R117" i="27"/>
  <c r="R118" i="27"/>
  <c r="R159" i="27"/>
  <c r="T160" i="27"/>
  <c r="T161" i="27"/>
  <c r="T168" i="27"/>
  <c r="T169" i="27"/>
  <c r="U87" i="27"/>
  <c r="Q32" i="27"/>
  <c r="V32" i="27" s="1"/>
  <c r="U35" i="27"/>
  <c r="Q36" i="27"/>
  <c r="V36" i="27" s="1"/>
  <c r="Q39" i="27"/>
  <c r="V39" i="27" s="1"/>
  <c r="S45" i="27"/>
  <c r="U27" i="27"/>
  <c r="R32" i="27"/>
  <c r="U36" i="27"/>
  <c r="Q45" i="27"/>
  <c r="V45" i="27" s="1"/>
  <c r="U50" i="27"/>
  <c r="U60" i="27"/>
  <c r="U77" i="27"/>
  <c r="Q78" i="27"/>
  <c r="V78" i="27" s="1"/>
  <c r="R86" i="27"/>
  <c r="Q102" i="27"/>
  <c r="V102" i="27" s="1"/>
  <c r="T141" i="27"/>
  <c r="S142" i="27"/>
  <c r="S155" i="27"/>
  <c r="U157" i="27"/>
  <c r="S159" i="27"/>
  <c r="R160" i="27"/>
  <c r="Q161" i="27"/>
  <c r="V161" i="27" s="1"/>
  <c r="Q169" i="27"/>
  <c r="V169" i="27" s="1"/>
  <c r="S27" i="27"/>
  <c r="S35" i="27"/>
  <c r="S54" i="27"/>
  <c r="Q58" i="27"/>
  <c r="S74" i="27"/>
  <c r="R78" i="27"/>
  <c r="W78" i="27" s="1"/>
  <c r="S81" i="27"/>
  <c r="U90" i="27"/>
  <c r="R97" i="27"/>
  <c r="S104" i="27"/>
  <c r="R106" i="27"/>
  <c r="R113" i="27"/>
  <c r="R114" i="27"/>
  <c r="R120" i="27"/>
  <c r="R121" i="27"/>
  <c r="R122" i="27"/>
  <c r="U135" i="27"/>
  <c r="Q138" i="27"/>
  <c r="V138" i="27" s="1"/>
  <c r="U139" i="27"/>
  <c r="U143" i="27"/>
  <c r="T146" i="27"/>
  <c r="T164" i="27"/>
  <c r="T165" i="27"/>
  <c r="T172" i="27"/>
  <c r="T173" i="27"/>
  <c r="S177" i="27"/>
  <c r="U38" i="27"/>
  <c r="T43" i="27"/>
  <c r="R43" i="27"/>
  <c r="U33" i="27"/>
  <c r="T35" i="27"/>
  <c r="R35" i="27"/>
  <c r="U42" i="27"/>
  <c r="S42" i="27"/>
  <c r="U43" i="27"/>
  <c r="R46" i="27"/>
  <c r="T50" i="27"/>
  <c r="R50" i="27"/>
  <c r="U54" i="27"/>
  <c r="T70" i="27"/>
  <c r="R70" i="27"/>
  <c r="U71" i="27"/>
  <c r="U79" i="27"/>
  <c r="S90" i="27"/>
  <c r="R90" i="27"/>
  <c r="T152" i="27"/>
  <c r="R152" i="27"/>
  <c r="U156" i="27"/>
  <c r="T39" i="27"/>
  <c r="R39" i="27"/>
  <c r="T98" i="27"/>
  <c r="R98" i="27"/>
  <c r="S105" i="27"/>
  <c r="R105" i="27"/>
  <c r="S126" i="27"/>
  <c r="R126" i="27"/>
  <c r="S130" i="27"/>
  <c r="R130" i="27"/>
  <c r="S134" i="27"/>
  <c r="R134" i="27"/>
  <c r="T125" i="27"/>
  <c r="R125" i="27"/>
  <c r="T129" i="27"/>
  <c r="R129" i="27"/>
  <c r="T133" i="27"/>
  <c r="R133" i="27"/>
  <c r="T153" i="27"/>
  <c r="R153" i="27"/>
  <c r="Q149" i="27"/>
  <c r="V149" i="27" s="1"/>
  <c r="Q143" i="27"/>
  <c r="V143" i="27" s="1"/>
  <c r="Q139" i="27"/>
  <c r="V139" i="27" s="1"/>
  <c r="Q135" i="27"/>
  <c r="V135" i="27" s="1"/>
  <c r="Q122" i="27"/>
  <c r="V122" i="27" s="1"/>
  <c r="Q118" i="27"/>
  <c r="V118" i="27" s="1"/>
  <c r="Q114" i="27"/>
  <c r="V114" i="27" s="1"/>
  <c r="Q110" i="27"/>
  <c r="V110" i="27" s="1"/>
  <c r="Q106" i="27"/>
  <c r="V106" i="27" s="1"/>
  <c r="Q99" i="27"/>
  <c r="V99" i="27" s="1"/>
  <c r="Q95" i="27"/>
  <c r="V95" i="27" s="1"/>
  <c r="Q87" i="27"/>
  <c r="V87" i="27" s="1"/>
  <c r="Q79" i="27"/>
  <c r="V79" i="27" s="1"/>
  <c r="Q71" i="27"/>
  <c r="V71" i="27" s="1"/>
  <c r="Q33" i="27"/>
  <c r="V33" i="27" s="1"/>
  <c r="Q27" i="27"/>
  <c r="V27" i="27" s="1"/>
  <c r="Q178" i="27"/>
  <c r="V178" i="27" s="1"/>
  <c r="Q157" i="27"/>
  <c r="V157" i="27" s="1"/>
  <c r="Q146" i="27"/>
  <c r="V146" i="27" s="1"/>
  <c r="Q103" i="27"/>
  <c r="V103" i="27" s="1"/>
  <c r="Q90" i="27"/>
  <c r="V90" i="27" s="1"/>
  <c r="Q82" i="27"/>
  <c r="V82" i="27" s="1"/>
  <c r="Q74" i="27"/>
  <c r="V74" i="27" s="1"/>
  <c r="Q54" i="27"/>
  <c r="V54" i="27" s="1"/>
  <c r="Q50" i="27"/>
  <c r="V50" i="27" s="1"/>
  <c r="Q43" i="27"/>
  <c r="Q35" i="27"/>
  <c r="V35" i="27" s="1"/>
  <c r="Q51" i="27"/>
  <c r="V51" i="27" s="1"/>
  <c r="Q153" i="27"/>
  <c r="V153" i="27" s="1"/>
  <c r="Q150" i="27"/>
  <c r="V150" i="27" s="1"/>
  <c r="Q134" i="27"/>
  <c r="V134" i="27" s="1"/>
  <c r="Q130" i="27"/>
  <c r="V130" i="27" s="1"/>
  <c r="Q126" i="27"/>
  <c r="V126" i="27" s="1"/>
  <c r="Q98" i="27"/>
  <c r="V98" i="27" s="1"/>
  <c r="Q91" i="27"/>
  <c r="V91" i="27" s="1"/>
  <c r="Q83" i="27"/>
  <c r="V83" i="27" s="1"/>
  <c r="Q75" i="27"/>
  <c r="V75" i="27" s="1"/>
  <c r="Q70" i="27"/>
  <c r="V70" i="27" s="1"/>
  <c r="Q62" i="27"/>
  <c r="V62" i="27" s="1"/>
  <c r="U178" i="27"/>
  <c r="U153" i="27"/>
  <c r="U134" i="27"/>
  <c r="U130" i="27"/>
  <c r="U126" i="27"/>
  <c r="U98" i="27"/>
  <c r="U70" i="27"/>
  <c r="U39" i="27"/>
  <c r="U173" i="27"/>
  <c r="U169" i="27"/>
  <c r="U165" i="27"/>
  <c r="U161" i="27"/>
  <c r="U142" i="27"/>
  <c r="U138" i="27"/>
  <c r="U123" i="27"/>
  <c r="U102" i="27"/>
  <c r="U94" i="27"/>
  <c r="U91" i="27"/>
  <c r="U86" i="27"/>
  <c r="U83" i="27"/>
  <c r="U78" i="27"/>
  <c r="U75" i="27"/>
  <c r="U62" i="27"/>
  <c r="U51" i="27"/>
  <c r="U45" i="27"/>
  <c r="U32" i="27"/>
  <c r="U149" i="27"/>
  <c r="U122" i="27"/>
  <c r="U118" i="27"/>
  <c r="U114" i="27"/>
  <c r="U110" i="27"/>
  <c r="U106" i="27"/>
  <c r="U58" i="27"/>
  <c r="R63" i="27"/>
  <c r="U69" i="27"/>
  <c r="T74" i="27"/>
  <c r="R76" i="27"/>
  <c r="T82" i="27"/>
  <c r="R84" i="27"/>
  <c r="S89" i="27"/>
  <c r="T90" i="27"/>
  <c r="R92" i="27"/>
  <c r="R94" i="27"/>
  <c r="T95" i="27"/>
  <c r="R102" i="27"/>
  <c r="S109" i="27"/>
  <c r="S113" i="27"/>
  <c r="S117" i="27"/>
  <c r="T123" i="27"/>
  <c r="T124" i="27"/>
  <c r="T128" i="27"/>
  <c r="T132" i="27"/>
  <c r="R138" i="27"/>
  <c r="R142" i="27"/>
  <c r="U145" i="27"/>
  <c r="T156" i="27"/>
  <c r="T157" i="27"/>
  <c r="R161" i="27"/>
  <c r="S162" i="27"/>
  <c r="R165" i="27"/>
  <c r="S166" i="27"/>
  <c r="R169" i="27"/>
  <c r="S170" i="27"/>
  <c r="R173" i="27"/>
  <c r="S174" i="27"/>
  <c r="R178" i="27"/>
  <c r="R52" i="27"/>
  <c r="T54" i="27"/>
  <c r="R59" i="27"/>
  <c r="G6" i="27"/>
  <c r="T27" i="27"/>
  <c r="S32" i="27"/>
  <c r="R68" i="27"/>
  <c r="S71" i="27"/>
  <c r="U73" i="27"/>
  <c r="S78" i="27"/>
  <c r="S79" i="27"/>
  <c r="U81" i="27"/>
  <c r="S86" i="27"/>
  <c r="U89" i="27"/>
  <c r="S94" i="27"/>
  <c r="S102" i="27"/>
  <c r="S108" i="27"/>
  <c r="S112" i="27"/>
  <c r="S116" i="27"/>
  <c r="S120" i="27"/>
  <c r="U127" i="27"/>
  <c r="U131" i="27"/>
  <c r="R135" i="27"/>
  <c r="R139" i="27"/>
  <c r="R143" i="27"/>
  <c r="W143" i="27" s="1"/>
  <c r="S148" i="27"/>
  <c r="T149" i="27"/>
  <c r="R155" i="27"/>
  <c r="R156" i="27"/>
  <c r="U160" i="27"/>
  <c r="U164" i="27"/>
  <c r="U168" i="27"/>
  <c r="U172" i="27"/>
  <c r="S176" i="27"/>
  <c r="T177" i="27"/>
  <c r="S178" i="27"/>
  <c r="S31" i="27"/>
  <c r="S34" i="27"/>
  <c r="S39" i="27"/>
  <c r="S47" i="27"/>
  <c r="R54" i="27"/>
  <c r="S60" i="27"/>
  <c r="U64" i="27"/>
  <c r="S70" i="27"/>
  <c r="R74" i="27"/>
  <c r="S77" i="27"/>
  <c r="R82" i="27"/>
  <c r="S85" i="27"/>
  <c r="S93" i="27"/>
  <c r="T96" i="27"/>
  <c r="S98" i="27"/>
  <c r="U112" i="27"/>
  <c r="U116" i="27"/>
  <c r="U144" i="27"/>
  <c r="U152" i="27"/>
  <c r="S163" i="27"/>
  <c r="S167" i="27"/>
  <c r="S171" i="27"/>
  <c r="S175" i="27"/>
  <c r="U176" i="27"/>
  <c r="Q29" i="27"/>
  <c r="V29" i="27" s="1"/>
  <c r="U31" i="27"/>
  <c r="T29" i="27"/>
  <c r="R31" i="27"/>
  <c r="S33" i="27"/>
  <c r="R33" i="27"/>
  <c r="R34" i="27"/>
  <c r="U34" i="27"/>
  <c r="Q34" i="27"/>
  <c r="V34" i="27" s="1"/>
  <c r="S38" i="27"/>
  <c r="G11" i="27"/>
  <c r="S29" i="27"/>
  <c r="R29" i="27"/>
  <c r="T36" i="27"/>
  <c r="T45" i="27"/>
  <c r="S46" i="27"/>
  <c r="R47" i="27"/>
  <c r="S48" i="27"/>
  <c r="T51" i="27"/>
  <c r="S52" i="27"/>
  <c r="T58" i="27"/>
  <c r="S59" i="27"/>
  <c r="R60" i="27"/>
  <c r="T62" i="27"/>
  <c r="S63" i="27"/>
  <c r="R64" i="27"/>
  <c r="S68" i="27"/>
  <c r="R69" i="27"/>
  <c r="T71" i="27"/>
  <c r="S72" i="27"/>
  <c r="R73" i="27"/>
  <c r="T75" i="27"/>
  <c r="S76" i="27"/>
  <c r="R77" i="27"/>
  <c r="T79" i="27"/>
  <c r="S80" i="27"/>
  <c r="R81" i="27"/>
  <c r="T83" i="27"/>
  <c r="S84" i="27"/>
  <c r="R85" i="27"/>
  <c r="T87" i="27"/>
  <c r="S88" i="27"/>
  <c r="R89" i="27"/>
  <c r="T91" i="27"/>
  <c r="S92" i="27"/>
  <c r="R93" i="27"/>
  <c r="S96" i="27"/>
  <c r="R99" i="27"/>
  <c r="S99" i="27"/>
  <c r="U100" i="27"/>
  <c r="Q100" i="27"/>
  <c r="V100" i="27" s="1"/>
  <c r="R100" i="27"/>
  <c r="R103" i="27"/>
  <c r="S103" i="27"/>
  <c r="U104" i="27"/>
  <c r="Q104" i="27"/>
  <c r="V104" i="27" s="1"/>
  <c r="R104" i="27"/>
  <c r="T46" i="27"/>
  <c r="T48" i="27"/>
  <c r="T52" i="27"/>
  <c r="T59" i="27"/>
  <c r="T63" i="27"/>
  <c r="S64" i="27"/>
  <c r="T68" i="27"/>
  <c r="T72" i="27"/>
  <c r="T76" i="27"/>
  <c r="T80" i="27"/>
  <c r="T84" i="27"/>
  <c r="T88" i="27"/>
  <c r="T92" i="27"/>
  <c r="R107" i="27"/>
  <c r="U107" i="27"/>
  <c r="Q107" i="27"/>
  <c r="V107" i="27" s="1"/>
  <c r="S107" i="27"/>
  <c r="T31" i="27"/>
  <c r="R36" i="27"/>
  <c r="T38" i="27"/>
  <c r="T42" i="27"/>
  <c r="R45" i="27"/>
  <c r="Q46" i="27"/>
  <c r="V46" i="27" s="1"/>
  <c r="U46" i="27"/>
  <c r="T47" i="27"/>
  <c r="Q48" i="27"/>
  <c r="U48" i="27"/>
  <c r="R51" i="27"/>
  <c r="Q52" i="27"/>
  <c r="V52" i="27" s="1"/>
  <c r="U52" i="27"/>
  <c r="R58" i="27"/>
  <c r="Q59" i="27"/>
  <c r="V59" i="27" s="1"/>
  <c r="U59" i="27"/>
  <c r="T60" i="27"/>
  <c r="R62" i="27"/>
  <c r="Q63" i="27"/>
  <c r="V63" i="27" s="1"/>
  <c r="U63" i="27"/>
  <c r="Q68" i="27"/>
  <c r="V68" i="27" s="1"/>
  <c r="W68" i="27" s="1"/>
  <c r="U68" i="27"/>
  <c r="T69" i="27"/>
  <c r="R71" i="27"/>
  <c r="Q72" i="27"/>
  <c r="V72" i="27" s="1"/>
  <c r="U72" i="27"/>
  <c r="T73" i="27"/>
  <c r="R75" i="27"/>
  <c r="Q76" i="27"/>
  <c r="V76" i="27" s="1"/>
  <c r="U76" i="27"/>
  <c r="T77" i="27"/>
  <c r="R79" i="27"/>
  <c r="Q80" i="27"/>
  <c r="V80" i="27" s="1"/>
  <c r="U80" i="27"/>
  <c r="T81" i="27"/>
  <c r="R83" i="27"/>
  <c r="Q84" i="27"/>
  <c r="V84" i="27" s="1"/>
  <c r="U84" i="27"/>
  <c r="T85" i="27"/>
  <c r="R87" i="27"/>
  <c r="Q88" i="27"/>
  <c r="V88" i="27" s="1"/>
  <c r="U88" i="27"/>
  <c r="T89" i="27"/>
  <c r="R91" i="27"/>
  <c r="Q92" i="27"/>
  <c r="V92" i="27" s="1"/>
  <c r="U92" i="27"/>
  <c r="T93" i="27"/>
  <c r="R96" i="27"/>
  <c r="U96" i="27"/>
  <c r="T99" i="27"/>
  <c r="T100" i="27"/>
  <c r="T103" i="27"/>
  <c r="T104" i="27"/>
  <c r="T107" i="27"/>
  <c r="U108" i="27"/>
  <c r="Q31" i="27"/>
  <c r="V31" i="27" s="1"/>
  <c r="Q38" i="27"/>
  <c r="V38" i="27" s="1"/>
  <c r="Q42" i="27"/>
  <c r="V42" i="27" s="1"/>
  <c r="Q47" i="27"/>
  <c r="V47" i="27" s="1"/>
  <c r="Q60" i="27"/>
  <c r="V60" i="27" s="1"/>
  <c r="Q64" i="27"/>
  <c r="V64" i="27" s="1"/>
  <c r="Q69" i="27"/>
  <c r="V69" i="27" s="1"/>
  <c r="Q73" i="27"/>
  <c r="V73" i="27" s="1"/>
  <c r="Q77" i="27"/>
  <c r="V77" i="27" s="1"/>
  <c r="Q81" i="27"/>
  <c r="V81" i="27" s="1"/>
  <c r="Q85" i="27"/>
  <c r="V85" i="27" s="1"/>
  <c r="Q89" i="27"/>
  <c r="V89" i="27" s="1"/>
  <c r="Q93" i="27"/>
  <c r="V93" i="27" s="1"/>
  <c r="U95" i="27"/>
  <c r="Q96" i="27"/>
  <c r="V96" i="27" s="1"/>
  <c r="T97" i="27"/>
  <c r="U99" i="27"/>
  <c r="T101" i="27"/>
  <c r="U103" i="27"/>
  <c r="T105" i="27"/>
  <c r="Q97" i="27"/>
  <c r="V97" i="27" s="1"/>
  <c r="U97" i="27"/>
  <c r="Q101" i="27"/>
  <c r="V101" i="27" s="1"/>
  <c r="U101" i="27"/>
  <c r="Q105" i="27"/>
  <c r="V105" i="27" s="1"/>
  <c r="U105" i="27"/>
  <c r="T106" i="27"/>
  <c r="R108" i="27"/>
  <c r="Q109" i="27"/>
  <c r="V109" i="27" s="1"/>
  <c r="U109" i="27"/>
  <c r="T110" i="27"/>
  <c r="S111" i="27"/>
  <c r="R112" i="27"/>
  <c r="Q113" i="27"/>
  <c r="V113" i="27" s="1"/>
  <c r="U113" i="27"/>
  <c r="T114" i="27"/>
  <c r="S115" i="27"/>
  <c r="R116" i="27"/>
  <c r="Q117" i="27"/>
  <c r="V117" i="27" s="1"/>
  <c r="U117" i="27"/>
  <c r="T118" i="27"/>
  <c r="S119" i="27"/>
  <c r="U121" i="27"/>
  <c r="Q121" i="27"/>
  <c r="V121" i="27" s="1"/>
  <c r="U125" i="27"/>
  <c r="Q125" i="27"/>
  <c r="V125" i="27" s="1"/>
  <c r="T127" i="27"/>
  <c r="U129" i="27"/>
  <c r="Q129" i="27"/>
  <c r="V129" i="27" s="1"/>
  <c r="T131" i="27"/>
  <c r="U133" i="27"/>
  <c r="Q133" i="27"/>
  <c r="V133" i="27" s="1"/>
  <c r="W133" i="27" s="1"/>
  <c r="U136" i="27"/>
  <c r="Q136" i="27"/>
  <c r="V136" i="27" s="1"/>
  <c r="S136" i="27"/>
  <c r="R136" i="27"/>
  <c r="R137" i="27"/>
  <c r="U137" i="27"/>
  <c r="Q137" i="27"/>
  <c r="V137" i="27" s="1"/>
  <c r="U140" i="27"/>
  <c r="Q140" i="27"/>
  <c r="V140" i="27" s="1"/>
  <c r="S140" i="27"/>
  <c r="R140" i="27"/>
  <c r="R141" i="27"/>
  <c r="U141" i="27"/>
  <c r="Q141" i="27"/>
  <c r="V141" i="27" s="1"/>
  <c r="T111" i="27"/>
  <c r="T115" i="27"/>
  <c r="T119" i="27"/>
  <c r="T108" i="27"/>
  <c r="Q111" i="27"/>
  <c r="V111" i="27" s="1"/>
  <c r="U111" i="27"/>
  <c r="T112" i="27"/>
  <c r="Q115" i="27"/>
  <c r="V115" i="27" s="1"/>
  <c r="U115" i="27"/>
  <c r="T116" i="27"/>
  <c r="Q119" i="27"/>
  <c r="V119" i="27" s="1"/>
  <c r="U119" i="27"/>
  <c r="U120" i="27"/>
  <c r="T120" i="27"/>
  <c r="R123" i="27"/>
  <c r="S123" i="27"/>
  <c r="U124" i="27"/>
  <c r="Q124" i="27"/>
  <c r="V124" i="27" s="1"/>
  <c r="R124" i="27"/>
  <c r="R127" i="27"/>
  <c r="S127" i="27"/>
  <c r="U128" i="27"/>
  <c r="Q128" i="27"/>
  <c r="V128" i="27" s="1"/>
  <c r="R128" i="27"/>
  <c r="R131" i="27"/>
  <c r="S131" i="27"/>
  <c r="U132" i="27"/>
  <c r="Q132" i="27"/>
  <c r="V132" i="27" s="1"/>
  <c r="R132" i="27"/>
  <c r="Q108" i="27"/>
  <c r="V108" i="27" s="1"/>
  <c r="Q112" i="27"/>
  <c r="V112" i="27" s="1"/>
  <c r="Q116" i="27"/>
  <c r="V116" i="27" s="1"/>
  <c r="Q120" i="27"/>
  <c r="V120" i="27" s="1"/>
  <c r="S121" i="27"/>
  <c r="Q123" i="27"/>
  <c r="V123" i="27" s="1"/>
  <c r="S124" i="27"/>
  <c r="S125" i="27"/>
  <c r="Q127" i="27"/>
  <c r="V127" i="27" s="1"/>
  <c r="S128" i="27"/>
  <c r="S129" i="27"/>
  <c r="Q131" i="27"/>
  <c r="V131" i="27" s="1"/>
  <c r="S132" i="27"/>
  <c r="S133" i="27"/>
  <c r="T122" i="27"/>
  <c r="T126" i="27"/>
  <c r="T130" i="27"/>
  <c r="T134" i="27"/>
  <c r="S135" i="27"/>
  <c r="T138" i="27"/>
  <c r="S139" i="27"/>
  <c r="T142" i="27"/>
  <c r="S143" i="27"/>
  <c r="R144" i="27"/>
  <c r="Q145" i="27"/>
  <c r="V145" i="27" s="1"/>
  <c r="S146" i="27"/>
  <c r="R146" i="27"/>
  <c r="R147" i="27"/>
  <c r="U147" i="27"/>
  <c r="Q147" i="27"/>
  <c r="V147" i="27" s="1"/>
  <c r="R148" i="27"/>
  <c r="S150" i="27"/>
  <c r="R150" i="27"/>
  <c r="W150" i="27" s="1"/>
  <c r="S158" i="27"/>
  <c r="R158" i="27"/>
  <c r="U158" i="27"/>
  <c r="Q158" i="27"/>
  <c r="V158" i="27" s="1"/>
  <c r="T135" i="27"/>
  <c r="T139" i="27"/>
  <c r="T143" i="27"/>
  <c r="S144" i="27"/>
  <c r="R145" i="27"/>
  <c r="S154" i="27"/>
  <c r="R154" i="27"/>
  <c r="U154" i="27"/>
  <c r="Q154" i="27"/>
  <c r="V154" i="27" s="1"/>
  <c r="T144" i="27"/>
  <c r="Q144" i="27"/>
  <c r="V144" i="27" s="1"/>
  <c r="T145" i="27"/>
  <c r="U146" i="27"/>
  <c r="U148" i="27"/>
  <c r="U150" i="27"/>
  <c r="R151" i="27"/>
  <c r="T162" i="27"/>
  <c r="T166" i="27"/>
  <c r="T170" i="27"/>
  <c r="T174" i="27"/>
  <c r="R176" i="27"/>
  <c r="Q177" i="27"/>
  <c r="V177" i="27" s="1"/>
  <c r="U177" i="27"/>
  <c r="T178" i="27"/>
  <c r="T151" i="27"/>
  <c r="S152" i="27"/>
  <c r="T155" i="27"/>
  <c r="S156" i="27"/>
  <c r="T159" i="27"/>
  <c r="S160" i="27"/>
  <c r="Q162" i="27"/>
  <c r="V162" i="27" s="1"/>
  <c r="U162" i="27"/>
  <c r="T163" i="27"/>
  <c r="S164" i="27"/>
  <c r="Q166" i="27"/>
  <c r="V166" i="27" s="1"/>
  <c r="U166" i="27"/>
  <c r="T167" i="27"/>
  <c r="S168" i="27"/>
  <c r="Q170" i="27"/>
  <c r="V170" i="27" s="1"/>
  <c r="U170" i="27"/>
  <c r="T171" i="27"/>
  <c r="S172" i="27"/>
  <c r="Q174" i="27"/>
  <c r="V174" i="27" s="1"/>
  <c r="U174" i="27"/>
  <c r="T175" i="27"/>
  <c r="R177" i="27"/>
  <c r="W177" i="27" s="1"/>
  <c r="S145" i="27"/>
  <c r="T148" i="27"/>
  <c r="S149" i="27"/>
  <c r="Q151" i="27"/>
  <c r="V151" i="27" s="1"/>
  <c r="U151" i="27"/>
  <c r="S153" i="27"/>
  <c r="Q155" i="27"/>
  <c r="V155" i="27" s="1"/>
  <c r="U155" i="27"/>
  <c r="S157" i="27"/>
  <c r="Q159" i="27"/>
  <c r="V159" i="27" s="1"/>
  <c r="U159" i="27"/>
  <c r="S161" i="27"/>
  <c r="R162" i="27"/>
  <c r="W162" i="27" s="1"/>
  <c r="Q163" i="27"/>
  <c r="V163" i="27" s="1"/>
  <c r="U163" i="27"/>
  <c r="S165" i="27"/>
  <c r="R166" i="27"/>
  <c r="W166" i="27" s="1"/>
  <c r="Q167" i="27"/>
  <c r="V167" i="27" s="1"/>
  <c r="U167" i="27"/>
  <c r="S169" i="27"/>
  <c r="R170" i="27"/>
  <c r="W170" i="27" s="1"/>
  <c r="Q171" i="27"/>
  <c r="V171" i="27" s="1"/>
  <c r="U171" i="27"/>
  <c r="S173" i="27"/>
  <c r="R174" i="27"/>
  <c r="W174" i="27" s="1"/>
  <c r="Q175" i="27"/>
  <c r="V175" i="27" s="1"/>
  <c r="U175" i="27"/>
  <c r="T176" i="27"/>
  <c r="Q148" i="27"/>
  <c r="V148" i="27" s="1"/>
  <c r="Q152" i="27"/>
  <c r="V152" i="27" s="1"/>
  <c r="Q156" i="27"/>
  <c r="V156" i="27" s="1"/>
  <c r="Q160" i="27"/>
  <c r="V160" i="27" s="1"/>
  <c r="Q164" i="27"/>
  <c r="V164" i="27" s="1"/>
  <c r="Q168" i="27"/>
  <c r="V168" i="27" s="1"/>
  <c r="Q172" i="27"/>
  <c r="V172" i="27" s="1"/>
  <c r="Q176" i="27"/>
  <c r="V176" i="27" s="1"/>
  <c r="G39" i="16"/>
  <c r="J74" i="16"/>
  <c r="D65" i="16"/>
  <c r="W43" i="24" l="1"/>
  <c r="X43" i="24" s="1"/>
  <c r="W149" i="27"/>
  <c r="W157" i="27"/>
  <c r="W168" i="27"/>
  <c r="W175" i="27"/>
  <c r="X175" i="27" s="1"/>
  <c r="Y175" i="27" s="1"/>
  <c r="Z175" i="27" s="1"/>
  <c r="W115" i="27"/>
  <c r="X115" i="27" s="1"/>
  <c r="Y115" i="27" s="1"/>
  <c r="W125" i="27"/>
  <c r="X125" i="27" s="1"/>
  <c r="Y125" i="27" s="1"/>
  <c r="W72" i="27"/>
  <c r="W27" i="27"/>
  <c r="X27" i="27" s="1"/>
  <c r="Y27" i="27" s="1"/>
  <c r="Z27" i="27" s="1"/>
  <c r="W79" i="27"/>
  <c r="W75" i="27"/>
  <c r="W99" i="27"/>
  <c r="W74" i="27"/>
  <c r="X74" i="27" s="1"/>
  <c r="Y74" i="27" s="1"/>
  <c r="W139" i="27"/>
  <c r="X139" i="27" s="1"/>
  <c r="Y139" i="27" s="1"/>
  <c r="W161" i="27"/>
  <c r="X161" i="27" s="1"/>
  <c r="Y161" i="27" s="1"/>
  <c r="Z161" i="27" s="1"/>
  <c r="W86" i="27"/>
  <c r="X86" i="27" s="1"/>
  <c r="W54" i="27"/>
  <c r="X54" i="27" s="1"/>
  <c r="Y54" i="27" s="1"/>
  <c r="W94" i="27"/>
  <c r="X94" i="27" s="1"/>
  <c r="Y94" i="27" s="1"/>
  <c r="Z94" i="27" s="1"/>
  <c r="W82" i="27"/>
  <c r="X82" i="27" s="1"/>
  <c r="Y82" i="27" s="1"/>
  <c r="W138" i="27"/>
  <c r="X138" i="27" s="1"/>
  <c r="Y138" i="27" s="1"/>
  <c r="W95" i="27"/>
  <c r="X95" i="27" s="1"/>
  <c r="W152" i="27"/>
  <c r="X152" i="27" s="1"/>
  <c r="Y152" i="27" s="1"/>
  <c r="Z152" i="27" s="1"/>
  <c r="W171" i="27"/>
  <c r="X171" i="27" s="1"/>
  <c r="W146" i="27"/>
  <c r="X146" i="27" s="1"/>
  <c r="Y146" i="27" s="1"/>
  <c r="W105" i="27"/>
  <c r="X105" i="27" s="1"/>
  <c r="Y105" i="27" s="1"/>
  <c r="X79" i="27"/>
  <c r="Y79" i="27" s="1"/>
  <c r="Z79" i="27" s="1"/>
  <c r="X75" i="27"/>
  <c r="Y75" i="27" s="1"/>
  <c r="Z75" i="27" s="1"/>
  <c r="W71" i="27"/>
  <c r="X71" i="27" s="1"/>
  <c r="X78" i="27"/>
  <c r="Y78" i="27" s="1"/>
  <c r="Z78" i="27" s="1"/>
  <c r="W59" i="27"/>
  <c r="X59" i="27" s="1"/>
  <c r="Y59" i="27" s="1"/>
  <c r="W102" i="27"/>
  <c r="X102" i="27" s="1"/>
  <c r="W35" i="27"/>
  <c r="X35" i="27" s="1"/>
  <c r="Y35" i="27" s="1"/>
  <c r="W118" i="27"/>
  <c r="X118" i="27" s="1"/>
  <c r="Y118" i="27" s="1"/>
  <c r="W163" i="27"/>
  <c r="X163" i="27" s="1"/>
  <c r="Y163" i="27" s="1"/>
  <c r="Z163" i="27" s="1"/>
  <c r="W169" i="27"/>
  <c r="X169" i="27" s="1"/>
  <c r="Y169" i="27" s="1"/>
  <c r="Z169" i="27" s="1"/>
  <c r="W142" i="27"/>
  <c r="X142" i="27" s="1"/>
  <c r="Y142" i="27" s="1"/>
  <c r="Z142" i="27" s="1"/>
  <c r="W88" i="27"/>
  <c r="X88" i="27" s="1"/>
  <c r="Y88" i="27" s="1"/>
  <c r="Z88" i="27" s="1"/>
  <c r="W164" i="27"/>
  <c r="X164" i="27" s="1"/>
  <c r="Y164" i="27" s="1"/>
  <c r="Z164" i="27" s="1"/>
  <c r="W172" i="27"/>
  <c r="X172" i="27" s="1"/>
  <c r="W155" i="27"/>
  <c r="X155" i="27" s="1"/>
  <c r="Y155" i="27" s="1"/>
  <c r="W111" i="27"/>
  <c r="X111" i="27" s="1"/>
  <c r="Y111" i="27" s="1"/>
  <c r="W121" i="27"/>
  <c r="X121" i="27" s="1"/>
  <c r="Y121" i="27" s="1"/>
  <c r="W91" i="27"/>
  <c r="X91" i="27" s="1"/>
  <c r="Y91" i="27" s="1"/>
  <c r="W87" i="27"/>
  <c r="X87" i="27" s="1"/>
  <c r="W83" i="27"/>
  <c r="X83" i="27" s="1"/>
  <c r="W52" i="27"/>
  <c r="X52" i="27" s="1"/>
  <c r="W100" i="27"/>
  <c r="W29" i="27"/>
  <c r="X29" i="27" s="1"/>
  <c r="Y29" i="27" s="1"/>
  <c r="Z29" i="27" s="1"/>
  <c r="W33" i="27"/>
  <c r="X33" i="27" s="1"/>
  <c r="W173" i="27"/>
  <c r="X173" i="27" s="1"/>
  <c r="Y173" i="27" s="1"/>
  <c r="Z173" i="27" s="1"/>
  <c r="W165" i="27"/>
  <c r="X165" i="27" s="1"/>
  <c r="W106" i="27"/>
  <c r="X106" i="27" s="1"/>
  <c r="Y106" i="27" s="1"/>
  <c r="Z106" i="27" s="1"/>
  <c r="W130" i="27"/>
  <c r="X130" i="27" s="1"/>
  <c r="Y130" i="27" s="1"/>
  <c r="W134" i="27"/>
  <c r="X134" i="27" s="1"/>
  <c r="W178" i="27"/>
  <c r="X178" i="27" s="1"/>
  <c r="Y178" i="27" s="1"/>
  <c r="Z178" i="27" s="1"/>
  <c r="G8" i="27"/>
  <c r="X157" i="27"/>
  <c r="Y157" i="27" s="1"/>
  <c r="W117" i="27"/>
  <c r="X117" i="27" s="1"/>
  <c r="W101" i="27"/>
  <c r="X101" i="27" s="1"/>
  <c r="Y101" i="27" s="1"/>
  <c r="W63" i="27"/>
  <c r="X63" i="27" s="1"/>
  <c r="W126" i="27"/>
  <c r="X126" i="27" s="1"/>
  <c r="W98" i="27"/>
  <c r="X98" i="27" s="1"/>
  <c r="W70" i="27"/>
  <c r="X70" i="27" s="1"/>
  <c r="W114" i="27"/>
  <c r="X114" i="27" s="1"/>
  <c r="W160" i="27"/>
  <c r="X160" i="27" s="1"/>
  <c r="W119" i="27"/>
  <c r="X119" i="27" s="1"/>
  <c r="Y119" i="27" s="1"/>
  <c r="Z119" i="27" s="1"/>
  <c r="W122" i="27"/>
  <c r="X122" i="27" s="1"/>
  <c r="Y122" i="27" s="1"/>
  <c r="W32" i="27"/>
  <c r="X32" i="27" s="1"/>
  <c r="W80" i="27"/>
  <c r="X80" i="27" s="1"/>
  <c r="Y80" i="27" s="1"/>
  <c r="W45" i="27"/>
  <c r="X45" i="27" s="1"/>
  <c r="W62" i="27"/>
  <c r="X62" i="27" s="1"/>
  <c r="Y62" i="27" s="1"/>
  <c r="W46" i="27"/>
  <c r="X46" i="27" s="1"/>
  <c r="Y46" i="27" s="1"/>
  <c r="W36" i="27"/>
  <c r="X36" i="27" s="1"/>
  <c r="W110" i="27"/>
  <c r="X110" i="27" s="1"/>
  <c r="Y110" i="27" s="1"/>
  <c r="W147" i="27"/>
  <c r="X147" i="27" s="1"/>
  <c r="Y147" i="27" s="1"/>
  <c r="W92" i="27"/>
  <c r="X92" i="27" s="1"/>
  <c r="Y92" i="27" s="1"/>
  <c r="Z92" i="27" s="1"/>
  <c r="W84" i="27"/>
  <c r="X84" i="27" s="1"/>
  <c r="Y84" i="27" s="1"/>
  <c r="Z84" i="27" s="1"/>
  <c r="W103" i="27"/>
  <c r="X103" i="27" s="1"/>
  <c r="X143" i="27"/>
  <c r="Y143" i="27" s="1"/>
  <c r="Z143" i="27" s="1"/>
  <c r="W127" i="27"/>
  <c r="W51" i="27"/>
  <c r="X51" i="27" s="1"/>
  <c r="X149" i="27"/>
  <c r="Y149" i="27" s="1"/>
  <c r="Z149" i="27" s="1"/>
  <c r="W124" i="27"/>
  <c r="X124" i="27" s="1"/>
  <c r="W123" i="27"/>
  <c r="X123" i="27" s="1"/>
  <c r="Y123" i="27" s="1"/>
  <c r="W135" i="27"/>
  <c r="X135" i="27" s="1"/>
  <c r="W39" i="27"/>
  <c r="X39" i="27" s="1"/>
  <c r="W129" i="27"/>
  <c r="X129" i="27" s="1"/>
  <c r="Y129" i="27" s="1"/>
  <c r="Z129" i="27" s="1"/>
  <c r="W97" i="27"/>
  <c r="X97" i="27" s="1"/>
  <c r="Y97" i="27" s="1"/>
  <c r="Z97" i="27" s="1"/>
  <c r="W76" i="27"/>
  <c r="X76" i="27" s="1"/>
  <c r="Y76" i="27" s="1"/>
  <c r="Z76" i="27" s="1"/>
  <c r="W107" i="27"/>
  <c r="W176" i="27"/>
  <c r="X176" i="27" s="1"/>
  <c r="W154" i="27"/>
  <c r="X154" i="27" s="1"/>
  <c r="Y154" i="27" s="1"/>
  <c r="Z154" i="27" s="1"/>
  <c r="W132" i="27"/>
  <c r="X132" i="27" s="1"/>
  <c r="Y132" i="27" s="1"/>
  <c r="Z132" i="27" s="1"/>
  <c r="W131" i="27"/>
  <c r="X131" i="27" s="1"/>
  <c r="W141" i="27"/>
  <c r="X141" i="27" s="1"/>
  <c r="Y141" i="27" s="1"/>
  <c r="Z141" i="27" s="1"/>
  <c r="W153" i="27"/>
  <c r="X153" i="27" s="1"/>
  <c r="Y153" i="27" s="1"/>
  <c r="Z153" i="27" s="1"/>
  <c r="X133" i="27"/>
  <c r="Y133" i="27" s="1"/>
  <c r="X174" i="27"/>
  <c r="Y174" i="27" s="1"/>
  <c r="Z174" i="27" s="1"/>
  <c r="X170" i="27"/>
  <c r="Y170" i="27" s="1"/>
  <c r="Z170" i="27" s="1"/>
  <c r="X166" i="27"/>
  <c r="Y166" i="27" s="1"/>
  <c r="X162" i="27"/>
  <c r="Y162" i="27" s="1"/>
  <c r="Z162" i="27" s="1"/>
  <c r="X150" i="27"/>
  <c r="Y150" i="27" s="1"/>
  <c r="W159" i="27"/>
  <c r="X159" i="27" s="1"/>
  <c r="W50" i="27"/>
  <c r="X50" i="27" s="1"/>
  <c r="X177" i="27"/>
  <c r="Y177" i="27" s="1"/>
  <c r="W96" i="27"/>
  <c r="X96" i="27" s="1"/>
  <c r="W90" i="27"/>
  <c r="X90" i="27" s="1"/>
  <c r="Y90" i="27" s="1"/>
  <c r="X168" i="27"/>
  <c r="W151" i="27"/>
  <c r="X151" i="27" s="1"/>
  <c r="W145" i="27"/>
  <c r="X145" i="27" s="1"/>
  <c r="W156" i="27"/>
  <c r="X156" i="27" s="1"/>
  <c r="W148" i="27"/>
  <c r="X148" i="27" s="1"/>
  <c r="W140" i="27"/>
  <c r="X140" i="27" s="1"/>
  <c r="W137" i="27"/>
  <c r="W116" i="27"/>
  <c r="W113" i="27"/>
  <c r="X113" i="27" s="1"/>
  <c r="W109" i="27"/>
  <c r="W89" i="27"/>
  <c r="X89" i="27" s="1"/>
  <c r="W73" i="27"/>
  <c r="X73" i="27" s="1"/>
  <c r="Y73" i="27" s="1"/>
  <c r="X68" i="27"/>
  <c r="Y68" i="27" s="1"/>
  <c r="Z68" i="27" s="1"/>
  <c r="W60" i="27"/>
  <c r="X60" i="27" s="1"/>
  <c r="W34" i="27"/>
  <c r="X34" i="27" s="1"/>
  <c r="W136" i="27"/>
  <c r="X136" i="27" s="1"/>
  <c r="W112" i="27"/>
  <c r="X112" i="27" s="1"/>
  <c r="W120" i="27"/>
  <c r="W93" i="27"/>
  <c r="X93" i="27" s="1"/>
  <c r="W77" i="27"/>
  <c r="X77" i="27" s="1"/>
  <c r="Y77" i="27" s="1"/>
  <c r="X72" i="27"/>
  <c r="Y72" i="27" s="1"/>
  <c r="Z72" i="27" s="1"/>
  <c r="W64" i="27"/>
  <c r="W42" i="27"/>
  <c r="X42" i="27" s="1"/>
  <c r="W158" i="27"/>
  <c r="X158" i="27" s="1"/>
  <c r="W167" i="27"/>
  <c r="W128" i="27"/>
  <c r="X128" i="27" s="1"/>
  <c r="W108" i="27"/>
  <c r="X108" i="27" s="1"/>
  <c r="W104" i="27"/>
  <c r="X104" i="27" s="1"/>
  <c r="X99" i="27"/>
  <c r="W81" i="27"/>
  <c r="W47" i="27"/>
  <c r="X47" i="27" s="1"/>
  <c r="W38" i="27"/>
  <c r="G17" i="27"/>
  <c r="W144" i="27"/>
  <c r="W85" i="27"/>
  <c r="W69" i="27"/>
  <c r="W31" i="27"/>
  <c r="Y43" i="24" l="1"/>
  <c r="Z43" i="24" s="1"/>
  <c r="G7" i="27"/>
  <c r="G14" i="27"/>
  <c r="Y114" i="27"/>
  <c r="Z114" i="27" s="1"/>
  <c r="Y95" i="27"/>
  <c r="Z95" i="27" s="1"/>
  <c r="Y50" i="27"/>
  <c r="Z50" i="27" s="1"/>
  <c r="Y86" i="27"/>
  <c r="Z86" i="27" s="1"/>
  <c r="Y126" i="27"/>
  <c r="Z126" i="27" s="1"/>
  <c r="Z157" i="27"/>
  <c r="Z82" i="27"/>
  <c r="Y102" i="27"/>
  <c r="Z102" i="27" s="1"/>
  <c r="Y171" i="27"/>
  <c r="Z171" i="27" s="1"/>
  <c r="Y71" i="27"/>
  <c r="Z71" i="27" s="1"/>
  <c r="Z146" i="27"/>
  <c r="Y98" i="27"/>
  <c r="Z98" i="27" s="1"/>
  <c r="Z125" i="27"/>
  <c r="Y32" i="27"/>
  <c r="Z32" i="27" s="1"/>
  <c r="Z74" i="27"/>
  <c r="Y165" i="27"/>
  <c r="Z165" i="27" s="1"/>
  <c r="Y87" i="27"/>
  <c r="Z87" i="27" s="1"/>
  <c r="Y172" i="27"/>
  <c r="Z172" i="27" s="1"/>
  <c r="Y36" i="27"/>
  <c r="Z36" i="27" s="1"/>
  <c r="Y117" i="27"/>
  <c r="Z117" i="27" s="1"/>
  <c r="X100" i="27"/>
  <c r="Y100" i="27" s="1"/>
  <c r="Z100" i="27" s="1"/>
  <c r="Z121" i="27"/>
  <c r="Y70" i="27"/>
  <c r="Z70" i="27" s="1"/>
  <c r="Z54" i="27"/>
  <c r="Z147" i="27"/>
  <c r="X107" i="27"/>
  <c r="Y107" i="27" s="1"/>
  <c r="Z107" i="27" s="1"/>
  <c r="X127" i="27"/>
  <c r="Y127" i="27" s="1"/>
  <c r="Z127" i="27" s="1"/>
  <c r="Y103" i="27"/>
  <c r="Z103" i="27" s="1"/>
  <c r="Y45" i="27"/>
  <c r="Z45" i="27" s="1"/>
  <c r="Z166" i="27"/>
  <c r="Z139" i="27"/>
  <c r="Z133" i="27"/>
  <c r="Y135" i="27"/>
  <c r="Z135" i="27" s="1"/>
  <c r="Z90" i="27"/>
  <c r="Y151" i="27"/>
  <c r="Z151" i="27" s="1"/>
  <c r="Z150" i="27"/>
  <c r="Y131" i="27"/>
  <c r="Z131" i="27" s="1"/>
  <c r="Y124" i="27"/>
  <c r="Z124" i="27" s="1"/>
  <c r="Y39" i="27"/>
  <c r="Z39" i="27" s="1"/>
  <c r="G18" i="27"/>
  <c r="Y176" i="27"/>
  <c r="Z176" i="27" s="1"/>
  <c r="Y159" i="27"/>
  <c r="Z159" i="27" s="1"/>
  <c r="Z155" i="27"/>
  <c r="Z59" i="27"/>
  <c r="Y60" i="27"/>
  <c r="Z60" i="27" s="1"/>
  <c r="Z118" i="27"/>
  <c r="Z177" i="27"/>
  <c r="Z138" i="27"/>
  <c r="Y99" i="27"/>
  <c r="Z99" i="27" s="1"/>
  <c r="Z62" i="27"/>
  <c r="Z101" i="27"/>
  <c r="Z73" i="27"/>
  <c r="Z91" i="27"/>
  <c r="Z110" i="27"/>
  <c r="Y128" i="27"/>
  <c r="Z128" i="27" s="1"/>
  <c r="Z115" i="27"/>
  <c r="Z105" i="27"/>
  <c r="Y156" i="27"/>
  <c r="Z156" i="27" s="1"/>
  <c r="Y112" i="27"/>
  <c r="Z112" i="27" s="1"/>
  <c r="Y113" i="27"/>
  <c r="Z113" i="27" s="1"/>
  <c r="Y148" i="27"/>
  <c r="Z148" i="27" s="1"/>
  <c r="Y93" i="27"/>
  <c r="Z93" i="27" s="1"/>
  <c r="Y89" i="27"/>
  <c r="Z89" i="27" s="1"/>
  <c r="Z80" i="27"/>
  <c r="X64" i="27"/>
  <c r="Y64" i="27" s="1"/>
  <c r="Y42" i="27"/>
  <c r="Z42" i="27" s="1"/>
  <c r="Y134" i="27"/>
  <c r="Z134" i="27" s="1"/>
  <c r="X81" i="27"/>
  <c r="Y81" i="27" s="1"/>
  <c r="Z81" i="27" s="1"/>
  <c r="X137" i="27"/>
  <c r="Y33" i="27"/>
  <c r="Z33" i="27" s="1"/>
  <c r="X31" i="27"/>
  <c r="Y31" i="27" s="1"/>
  <c r="Z31" i="27" s="1"/>
  <c r="Z122" i="27"/>
  <c r="Y136" i="27"/>
  <c r="Z136" i="27" s="1"/>
  <c r="X69" i="27"/>
  <c r="Y69" i="27" s="1"/>
  <c r="Z69" i="27" s="1"/>
  <c r="Z123" i="27"/>
  <c r="X167" i="27"/>
  <c r="Y167" i="27" s="1"/>
  <c r="Z167" i="27" s="1"/>
  <c r="X38" i="27"/>
  <c r="Z46" i="27"/>
  <c r="X144" i="27"/>
  <c r="Y144" i="27" s="1"/>
  <c r="Y47" i="27"/>
  <c r="Z47" i="27" s="1"/>
  <c r="Y52" i="27"/>
  <c r="Z52" i="27" s="1"/>
  <c r="Y140" i="27"/>
  <c r="Z140" i="27" s="1"/>
  <c r="Z111" i="27"/>
  <c r="Y145" i="27"/>
  <c r="Z145" i="27" s="1"/>
  <c r="Y160" i="27"/>
  <c r="Z160" i="27" s="1"/>
  <c r="Z35" i="27"/>
  <c r="Z130" i="27"/>
  <c r="X116" i="27"/>
  <c r="Y116" i="27" s="1"/>
  <c r="X85" i="27"/>
  <c r="Y85" i="27" s="1"/>
  <c r="Z85" i="27" s="1"/>
  <c r="Y158" i="27"/>
  <c r="Z158" i="27" s="1"/>
  <c r="Y104" i="27"/>
  <c r="Z104" i="27" s="1"/>
  <c r="Y108" i="27"/>
  <c r="Z108" i="27" s="1"/>
  <c r="Y83" i="27"/>
  <c r="Z83" i="27" s="1"/>
  <c r="Y51" i="27"/>
  <c r="Z51" i="27" s="1"/>
  <c r="Z77" i="27"/>
  <c r="Y96" i="27"/>
  <c r="Z96" i="27" s="1"/>
  <c r="X120" i="27"/>
  <c r="Y120" i="27" s="1"/>
  <c r="Z120" i="27" s="1"/>
  <c r="X109" i="27"/>
  <c r="Y109" i="27" s="1"/>
  <c r="Z109" i="27" s="1"/>
  <c r="Y63" i="27"/>
  <c r="Z63" i="27" s="1"/>
  <c r="Y34" i="27"/>
  <c r="Z34" i="27" s="1"/>
  <c r="Y168" i="27"/>
  <c r="Z168" i="27" s="1"/>
  <c r="D15" i="26"/>
  <c r="E8" i="26"/>
  <c r="D8" i="26"/>
  <c r="D14" i="26"/>
  <c r="D13" i="26"/>
  <c r="E9" i="26"/>
  <c r="Z144" i="27" l="1"/>
  <c r="Y38" i="27"/>
  <c r="Z38" i="27" s="1"/>
  <c r="G19" i="27"/>
  <c r="Y137" i="27"/>
  <c r="Z137" i="27" s="1"/>
  <c r="Z116" i="27"/>
  <c r="F8" i="26"/>
  <c r="K9" i="26"/>
  <c r="J9" i="26"/>
  <c r="J8" i="26"/>
  <c r="K7" i="26"/>
  <c r="J7" i="26"/>
  <c r="J5" i="26"/>
  <c r="E11" i="26"/>
  <c r="D11" i="26"/>
  <c r="E7" i="26"/>
  <c r="F7" i="26" s="1"/>
  <c r="H19" i="24" l="1"/>
  <c r="G20" i="27"/>
  <c r="G21" i="27"/>
  <c r="F11" i="26"/>
  <c r="L7" i="26"/>
  <c r="L9" i="26"/>
  <c r="H20" i="24" l="1"/>
  <c r="H21" i="24"/>
  <c r="G22" i="27"/>
  <c r="G23" i="27" s="1"/>
  <c r="M31" i="24"/>
  <c r="P31" i="24"/>
  <c r="O71" i="16" l="1"/>
  <c r="N71" i="16"/>
  <c r="L71" i="16"/>
  <c r="O63" i="16"/>
  <c r="N63" i="16"/>
  <c r="L63" i="16"/>
  <c r="O61" i="16"/>
  <c r="N61" i="16"/>
  <c r="L61" i="16"/>
  <c r="O47" i="16"/>
  <c r="O48" i="16"/>
  <c r="O46" i="16"/>
  <c r="N47" i="16"/>
  <c r="N48" i="16"/>
  <c r="N46" i="16"/>
  <c r="L47" i="16"/>
  <c r="L48" i="16"/>
  <c r="L46" i="16"/>
  <c r="N38" i="16"/>
  <c r="L38" i="16"/>
  <c r="N33" i="16"/>
  <c r="L33" i="16"/>
  <c r="V29" i="16"/>
  <c r="D72" i="16"/>
  <c r="D71" i="16"/>
  <c r="D70" i="16"/>
  <c r="D69" i="16"/>
  <c r="D68" i="16"/>
  <c r="D67" i="16"/>
  <c r="D66" i="16"/>
  <c r="D64" i="16"/>
  <c r="D63" i="16"/>
  <c r="D62" i="16"/>
  <c r="J62" i="16" s="1"/>
  <c r="D61" i="16"/>
  <c r="D60" i="16"/>
  <c r="D59" i="16"/>
  <c r="D57" i="16"/>
  <c r="J57" i="16" s="1"/>
  <c r="D56" i="16"/>
  <c r="D55" i="16"/>
  <c r="D54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J30" i="16" s="1"/>
  <c r="D29" i="16"/>
  <c r="D28" i="16"/>
  <c r="J61" i="24"/>
  <c r="M48" i="24" l="1"/>
  <c r="P48" i="24"/>
  <c r="P35" i="24"/>
  <c r="M35" i="24"/>
  <c r="D27" i="16"/>
  <c r="J40" i="16" l="1"/>
  <c r="J40" i="24"/>
  <c r="J44" i="24"/>
  <c r="P71" i="16"/>
  <c r="J67" i="24"/>
  <c r="J66" i="24"/>
  <c r="J65" i="24"/>
  <c r="J41" i="24"/>
  <c r="J56" i="24"/>
  <c r="J57" i="24"/>
  <c r="J58" i="16" l="1"/>
  <c r="I6" i="25"/>
  <c r="I13" i="25" s="1"/>
  <c r="H13" i="25"/>
  <c r="J13" i="25"/>
  <c r="I19" i="25"/>
  <c r="H22" i="25"/>
  <c r="I23" i="25"/>
  <c r="H24" i="25"/>
  <c r="H25" i="25"/>
  <c r="H26" i="25"/>
  <c r="J27" i="25"/>
  <c r="J31" i="25" s="1"/>
  <c r="H28" i="25"/>
  <c r="I29" i="25"/>
  <c r="H30" i="25"/>
  <c r="J71" i="16"/>
  <c r="J72" i="16"/>
  <c r="J68" i="16"/>
  <c r="J70" i="16"/>
  <c r="J67" i="16"/>
  <c r="P45" i="24"/>
  <c r="M45" i="24"/>
  <c r="J45" i="24"/>
  <c r="P41" i="16"/>
  <c r="M41" i="16"/>
  <c r="J41" i="16"/>
  <c r="P71" i="24"/>
  <c r="P72" i="24"/>
  <c r="P73" i="24"/>
  <c r="P74" i="24"/>
  <c r="P75" i="24"/>
  <c r="P76" i="24"/>
  <c r="P77" i="24"/>
  <c r="P78" i="24"/>
  <c r="P79" i="24"/>
  <c r="P80" i="24"/>
  <c r="P81" i="24"/>
  <c r="M71" i="24"/>
  <c r="M72" i="24"/>
  <c r="M73" i="24"/>
  <c r="M74" i="24"/>
  <c r="M75" i="24"/>
  <c r="M76" i="24"/>
  <c r="M77" i="24"/>
  <c r="M78" i="24"/>
  <c r="M33" i="24"/>
  <c r="M36" i="24"/>
  <c r="M38" i="24"/>
  <c r="M39" i="24"/>
  <c r="M42" i="24"/>
  <c r="M46" i="24"/>
  <c r="M47" i="24"/>
  <c r="M50" i="24"/>
  <c r="M51" i="24"/>
  <c r="M52" i="24"/>
  <c r="M54" i="24"/>
  <c r="M58" i="24"/>
  <c r="M59" i="24"/>
  <c r="M60" i="24"/>
  <c r="M62" i="24"/>
  <c r="M64" i="24"/>
  <c r="M68" i="24"/>
  <c r="M69" i="24"/>
  <c r="M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P29" i="24"/>
  <c r="P33" i="24"/>
  <c r="P36" i="24"/>
  <c r="P38" i="24"/>
  <c r="P39" i="24"/>
  <c r="P42" i="24"/>
  <c r="P46" i="24"/>
  <c r="P47" i="24"/>
  <c r="P50" i="24"/>
  <c r="P51" i="24"/>
  <c r="P52" i="24"/>
  <c r="P54" i="24"/>
  <c r="P58" i="24"/>
  <c r="P59" i="24"/>
  <c r="P60" i="24"/>
  <c r="P62" i="24"/>
  <c r="P64" i="24"/>
  <c r="P68" i="24"/>
  <c r="P69" i="24"/>
  <c r="P70" i="24"/>
  <c r="J69" i="24"/>
  <c r="J70" i="24"/>
  <c r="J68" i="24"/>
  <c r="J64" i="24"/>
  <c r="J63" i="24"/>
  <c r="J62" i="24"/>
  <c r="J59" i="24"/>
  <c r="J60" i="24"/>
  <c r="G59" i="24"/>
  <c r="D12" i="26" s="1"/>
  <c r="J58" i="24"/>
  <c r="M29" i="24"/>
  <c r="J49" i="24"/>
  <c r="J50" i="24"/>
  <c r="J51" i="24"/>
  <c r="J52" i="24"/>
  <c r="J53" i="24"/>
  <c r="J54" i="24"/>
  <c r="J55" i="24"/>
  <c r="D9" i="26"/>
  <c r="F9" i="26" s="1"/>
  <c r="J48" i="24"/>
  <c r="J46" i="24"/>
  <c r="J47" i="24"/>
  <c r="J38" i="24"/>
  <c r="J39" i="24"/>
  <c r="J42" i="24"/>
  <c r="J43" i="24"/>
  <c r="J37" i="24"/>
  <c r="D6" i="26"/>
  <c r="J36" i="24"/>
  <c r="G35" i="24"/>
  <c r="D5" i="26" s="1"/>
  <c r="J34" i="24"/>
  <c r="J32" i="24"/>
  <c r="J33" i="24"/>
  <c r="J31" i="24"/>
  <c r="J27" i="24"/>
  <c r="J29" i="24"/>
  <c r="J30" i="24"/>
  <c r="J35" i="24" l="1"/>
  <c r="H31" i="25"/>
  <c r="K13" i="25"/>
  <c r="I31" i="25"/>
  <c r="J28" i="24"/>
  <c r="G6" i="24"/>
  <c r="U182" i="24"/>
  <c r="T182" i="24"/>
  <c r="S182" i="24"/>
  <c r="R182" i="24"/>
  <c r="Q182" i="24"/>
  <c r="P178" i="24"/>
  <c r="M178" i="24"/>
  <c r="J178" i="24"/>
  <c r="P177" i="24"/>
  <c r="M177" i="24"/>
  <c r="J177" i="24"/>
  <c r="P176" i="24"/>
  <c r="M176" i="24"/>
  <c r="J176" i="24"/>
  <c r="P175" i="24"/>
  <c r="M175" i="24"/>
  <c r="J175" i="24"/>
  <c r="P174" i="24"/>
  <c r="M174" i="24"/>
  <c r="J174" i="24"/>
  <c r="P173" i="24"/>
  <c r="M173" i="24"/>
  <c r="J173" i="24"/>
  <c r="P172" i="24"/>
  <c r="M172" i="24"/>
  <c r="J172" i="24"/>
  <c r="P171" i="24"/>
  <c r="M171" i="24"/>
  <c r="J171" i="24"/>
  <c r="P170" i="24"/>
  <c r="M170" i="24"/>
  <c r="J170" i="24"/>
  <c r="P169" i="24"/>
  <c r="M169" i="24"/>
  <c r="J169" i="24"/>
  <c r="P168" i="24"/>
  <c r="M168" i="24"/>
  <c r="J168" i="24"/>
  <c r="P167" i="24"/>
  <c r="M167" i="24"/>
  <c r="J167" i="24"/>
  <c r="P166" i="24"/>
  <c r="M166" i="24"/>
  <c r="J166" i="24"/>
  <c r="P165" i="24"/>
  <c r="M165" i="24"/>
  <c r="J165" i="24"/>
  <c r="P164" i="24"/>
  <c r="M164" i="24"/>
  <c r="J164" i="24"/>
  <c r="P163" i="24"/>
  <c r="M163" i="24"/>
  <c r="J163" i="24"/>
  <c r="P162" i="24"/>
  <c r="M162" i="24"/>
  <c r="J162" i="24"/>
  <c r="P161" i="24"/>
  <c r="M161" i="24"/>
  <c r="J161" i="24"/>
  <c r="P160" i="24"/>
  <c r="M160" i="24"/>
  <c r="J160" i="24"/>
  <c r="P159" i="24"/>
  <c r="M159" i="24"/>
  <c r="J159" i="24"/>
  <c r="P158" i="24"/>
  <c r="M158" i="24"/>
  <c r="J158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P83" i="24"/>
  <c r="M83" i="24"/>
  <c r="P82" i="24"/>
  <c r="M82" i="24"/>
  <c r="M81" i="24"/>
  <c r="M80" i="24"/>
  <c r="M79" i="24"/>
  <c r="P27" i="24"/>
  <c r="M27" i="24"/>
  <c r="G13" i="24"/>
  <c r="G10" i="24"/>
  <c r="D8" i="13" l="1"/>
  <c r="Q31" i="24"/>
  <c r="V31" i="24" s="1"/>
  <c r="Q34" i="24"/>
  <c r="V34" i="24" s="1"/>
  <c r="U31" i="24"/>
  <c r="U34" i="24"/>
  <c r="R31" i="24"/>
  <c r="R34" i="24"/>
  <c r="T31" i="24"/>
  <c r="T34" i="24"/>
  <c r="S31" i="24"/>
  <c r="S34" i="24"/>
  <c r="I13" i="24"/>
  <c r="D11" i="13"/>
  <c r="T35" i="24"/>
  <c r="T48" i="24"/>
  <c r="Q35" i="24"/>
  <c r="V35" i="24" s="1"/>
  <c r="Q48" i="24"/>
  <c r="U35" i="24"/>
  <c r="U48" i="24"/>
  <c r="R35" i="24"/>
  <c r="W35" i="24" s="1"/>
  <c r="R48" i="24"/>
  <c r="S35" i="24"/>
  <c r="S48" i="24"/>
  <c r="T45" i="24"/>
  <c r="Q45" i="24"/>
  <c r="V45" i="24" s="1"/>
  <c r="U45" i="24"/>
  <c r="R45" i="24"/>
  <c r="S45" i="24"/>
  <c r="K31" i="25"/>
  <c r="R73" i="24"/>
  <c r="R77" i="24"/>
  <c r="R81" i="24"/>
  <c r="R72" i="24"/>
  <c r="R76" i="24"/>
  <c r="R80" i="24"/>
  <c r="R71" i="24"/>
  <c r="R75" i="24"/>
  <c r="R79" i="24"/>
  <c r="R74" i="24"/>
  <c r="R78" i="24"/>
  <c r="Q72" i="24"/>
  <c r="V72" i="24" s="1"/>
  <c r="Q76" i="24"/>
  <c r="V76" i="24" s="1"/>
  <c r="Q80" i="24"/>
  <c r="V80" i="24" s="1"/>
  <c r="Q77" i="24"/>
  <c r="V77" i="24" s="1"/>
  <c r="Q81" i="24"/>
  <c r="V81" i="24" s="1"/>
  <c r="Q71" i="24"/>
  <c r="V71" i="24" s="1"/>
  <c r="Q75" i="24"/>
  <c r="V75" i="24" s="1"/>
  <c r="Q79" i="24"/>
  <c r="V79" i="24" s="1"/>
  <c r="Q74" i="24"/>
  <c r="V74" i="24" s="1"/>
  <c r="Q78" i="24"/>
  <c r="V78" i="24" s="1"/>
  <c r="Q73" i="24"/>
  <c r="V73" i="24" s="1"/>
  <c r="S74" i="24"/>
  <c r="S78" i="24"/>
  <c r="S73" i="24"/>
  <c r="S77" i="24"/>
  <c r="S81" i="24"/>
  <c r="S72" i="24"/>
  <c r="S76" i="24"/>
  <c r="S80" i="24"/>
  <c r="S71" i="24"/>
  <c r="S75" i="24"/>
  <c r="S79" i="24"/>
  <c r="U72" i="24"/>
  <c r="U76" i="24"/>
  <c r="U80" i="24"/>
  <c r="U71" i="24"/>
  <c r="U75" i="24"/>
  <c r="U79" i="24"/>
  <c r="U74" i="24"/>
  <c r="U78" i="24"/>
  <c r="U73" i="24"/>
  <c r="U77" i="24"/>
  <c r="U81" i="24"/>
  <c r="T71" i="24"/>
  <c r="T75" i="24"/>
  <c r="T79" i="24"/>
  <c r="T80" i="24"/>
  <c r="T74" i="24"/>
  <c r="T78" i="24"/>
  <c r="T73" i="24"/>
  <c r="T77" i="24"/>
  <c r="T81" i="24"/>
  <c r="T72" i="24"/>
  <c r="T76" i="24"/>
  <c r="R52" i="24"/>
  <c r="R58" i="24"/>
  <c r="R29" i="24"/>
  <c r="R33" i="24"/>
  <c r="R36" i="24"/>
  <c r="R42" i="24"/>
  <c r="R47" i="24"/>
  <c r="R51" i="24"/>
  <c r="R62" i="24"/>
  <c r="R68" i="24"/>
  <c r="R39" i="24"/>
  <c r="R46" i="24"/>
  <c r="R50" i="24"/>
  <c r="R54" i="24"/>
  <c r="R60" i="24"/>
  <c r="R64" i="24"/>
  <c r="R70" i="24"/>
  <c r="R38" i="24"/>
  <c r="R59" i="24"/>
  <c r="R69" i="24"/>
  <c r="Q29" i="24"/>
  <c r="V29" i="24" s="1"/>
  <c r="Q33" i="24"/>
  <c r="V33" i="24" s="1"/>
  <c r="Q36" i="24"/>
  <c r="V36" i="24" s="1"/>
  <c r="Q42" i="24"/>
  <c r="V42" i="24" s="1"/>
  <c r="Q47" i="24"/>
  <c r="V47" i="24" s="1"/>
  <c r="Q51" i="24"/>
  <c r="V51" i="24" s="1"/>
  <c r="Q62" i="24"/>
  <c r="V62" i="24" s="1"/>
  <c r="Q68" i="24"/>
  <c r="V68" i="24" s="1"/>
  <c r="Q39" i="24"/>
  <c r="V39" i="24" s="1"/>
  <c r="Q46" i="24"/>
  <c r="V46" i="24" s="1"/>
  <c r="Q50" i="24"/>
  <c r="V50" i="24" s="1"/>
  <c r="Q54" i="24"/>
  <c r="V54" i="24" s="1"/>
  <c r="Q60" i="24"/>
  <c r="V60" i="24" s="1"/>
  <c r="Q64" i="24"/>
  <c r="V64" i="24" s="1"/>
  <c r="Q38" i="24"/>
  <c r="V38" i="24" s="1"/>
  <c r="Q59" i="24"/>
  <c r="V59" i="24" s="1"/>
  <c r="Q52" i="24"/>
  <c r="V52" i="24" s="1"/>
  <c r="Q70" i="24"/>
  <c r="V70" i="24" s="1"/>
  <c r="Q69" i="24"/>
  <c r="V69" i="24" s="1"/>
  <c r="Q58" i="24"/>
  <c r="S38" i="24"/>
  <c r="S59" i="24"/>
  <c r="S52" i="24"/>
  <c r="S58" i="24"/>
  <c r="S29" i="24"/>
  <c r="S33" i="24"/>
  <c r="S36" i="24"/>
  <c r="S42" i="24"/>
  <c r="S47" i="24"/>
  <c r="S51" i="24"/>
  <c r="S62" i="24"/>
  <c r="S68" i="24"/>
  <c r="S69" i="24"/>
  <c r="S46" i="24"/>
  <c r="S54" i="24"/>
  <c r="S64" i="24"/>
  <c r="S39" i="24"/>
  <c r="S50" i="24"/>
  <c r="S60" i="24"/>
  <c r="S70" i="24"/>
  <c r="U29" i="24"/>
  <c r="U33" i="24"/>
  <c r="U36" i="24"/>
  <c r="U42" i="24"/>
  <c r="U47" i="24"/>
  <c r="U51" i="24"/>
  <c r="U62" i="24"/>
  <c r="U68" i="24"/>
  <c r="U39" i="24"/>
  <c r="U46" i="24"/>
  <c r="U50" i="24"/>
  <c r="U54" i="24"/>
  <c r="U60" i="24"/>
  <c r="U64" i="24"/>
  <c r="U38" i="24"/>
  <c r="U59" i="24"/>
  <c r="U58" i="24"/>
  <c r="U70" i="24"/>
  <c r="U52" i="24"/>
  <c r="U69" i="24"/>
  <c r="T39" i="24"/>
  <c r="T46" i="24"/>
  <c r="T50" i="24"/>
  <c r="T54" i="24"/>
  <c r="T60" i="24"/>
  <c r="T64" i="24"/>
  <c r="T38" i="24"/>
  <c r="T59" i="24"/>
  <c r="T52" i="24"/>
  <c r="T58" i="24"/>
  <c r="T29" i="24"/>
  <c r="T36" i="24"/>
  <c r="T47" i="24"/>
  <c r="T68" i="24"/>
  <c r="T70" i="24"/>
  <c r="T69" i="24"/>
  <c r="T33" i="24"/>
  <c r="T42" i="24"/>
  <c r="T51" i="24"/>
  <c r="T62" i="24"/>
  <c r="G12" i="24"/>
  <c r="G5" i="24"/>
  <c r="G8" i="24"/>
  <c r="G9" i="24"/>
  <c r="Q96" i="24"/>
  <c r="V96" i="24" s="1"/>
  <c r="T108" i="24"/>
  <c r="U148" i="24"/>
  <c r="T172" i="24"/>
  <c r="U149" i="24"/>
  <c r="U169" i="24"/>
  <c r="Q173" i="24"/>
  <c r="V173" i="24" s="1"/>
  <c r="U154" i="24"/>
  <c r="U166" i="24"/>
  <c r="S82" i="24"/>
  <c r="Q83" i="24"/>
  <c r="V83" i="24" s="1"/>
  <c r="T87" i="24"/>
  <c r="U91" i="24"/>
  <c r="U103" i="24"/>
  <c r="T122" i="24"/>
  <c r="T134" i="24"/>
  <c r="T88" i="24"/>
  <c r="Q100" i="24"/>
  <c r="V100" i="24" s="1"/>
  <c r="T101" i="24"/>
  <c r="Q112" i="24"/>
  <c r="V112" i="24" s="1"/>
  <c r="U116" i="24"/>
  <c r="U125" i="24"/>
  <c r="Q129" i="24"/>
  <c r="V129" i="24" s="1"/>
  <c r="T133" i="24"/>
  <c r="Q136" i="24"/>
  <c r="V136" i="24" s="1"/>
  <c r="T137" i="24"/>
  <c r="T141" i="24"/>
  <c r="T27" i="24"/>
  <c r="Q99" i="24"/>
  <c r="V99" i="24" s="1"/>
  <c r="T110" i="24"/>
  <c r="T117" i="24"/>
  <c r="T130" i="24"/>
  <c r="U170" i="24"/>
  <c r="T93" i="24"/>
  <c r="U96" i="24"/>
  <c r="T97" i="24"/>
  <c r="T107" i="24"/>
  <c r="U111" i="24"/>
  <c r="Q120" i="24"/>
  <c r="V120" i="24" s="1"/>
  <c r="T124" i="24"/>
  <c r="Q132" i="24"/>
  <c r="V132" i="24" s="1"/>
  <c r="T140" i="24"/>
  <c r="U144" i="24"/>
  <c r="T153" i="24"/>
  <c r="T161" i="24"/>
  <c r="Q165" i="24"/>
  <c r="V165" i="24" s="1"/>
  <c r="U27" i="24"/>
  <c r="T84" i="24"/>
  <c r="Q88" i="24"/>
  <c r="V88" i="24" s="1"/>
  <c r="T94" i="24"/>
  <c r="U99" i="24"/>
  <c r="T100" i="24"/>
  <c r="T112" i="24"/>
  <c r="Q115" i="24"/>
  <c r="V115" i="24" s="1"/>
  <c r="U124" i="24"/>
  <c r="T128" i="24"/>
  <c r="T129" i="24"/>
  <c r="U132" i="24"/>
  <c r="Q133" i="24"/>
  <c r="V133" i="24" s="1"/>
  <c r="U137" i="24"/>
  <c r="T138" i="24"/>
  <c r="T144" i="24"/>
  <c r="T145" i="24"/>
  <c r="U150" i="24"/>
  <c r="U156" i="24"/>
  <c r="U164" i="24"/>
  <c r="T169" i="24"/>
  <c r="Q111" i="24"/>
  <c r="V111" i="24" s="1"/>
  <c r="Q116" i="24"/>
  <c r="V116" i="24" s="1"/>
  <c r="Q149" i="24"/>
  <c r="V149" i="24" s="1"/>
  <c r="U178" i="24"/>
  <c r="T85" i="24"/>
  <c r="T91" i="24"/>
  <c r="U92" i="24"/>
  <c r="U95" i="24"/>
  <c r="T96" i="24"/>
  <c r="T103" i="24"/>
  <c r="U104" i="24"/>
  <c r="Q108" i="24"/>
  <c r="V108" i="24" s="1"/>
  <c r="T109" i="24"/>
  <c r="T113" i="24"/>
  <c r="T119" i="24"/>
  <c r="T120" i="24"/>
  <c r="T131" i="24"/>
  <c r="Q137" i="24"/>
  <c r="V137" i="24" s="1"/>
  <c r="Q141" i="24"/>
  <c r="V141" i="24" s="1"/>
  <c r="U146" i="24"/>
  <c r="U153" i="24"/>
  <c r="Q157" i="24"/>
  <c r="V157" i="24" s="1"/>
  <c r="U165" i="24"/>
  <c r="T177" i="24"/>
  <c r="U100" i="24"/>
  <c r="U112" i="24"/>
  <c r="U133" i="24"/>
  <c r="T86" i="24"/>
  <c r="Q87" i="24"/>
  <c r="V87" i="24" s="1"/>
  <c r="U88" i="24"/>
  <c r="Q92" i="24"/>
  <c r="V92" i="24" s="1"/>
  <c r="T95" i="24"/>
  <c r="Q104" i="24"/>
  <c r="V104" i="24" s="1"/>
  <c r="T105" i="24"/>
  <c r="Q107" i="24"/>
  <c r="V107" i="24" s="1"/>
  <c r="U108" i="24"/>
  <c r="T115" i="24"/>
  <c r="T116" i="24"/>
  <c r="T118" i="24"/>
  <c r="Q119" i="24"/>
  <c r="V119" i="24" s="1"/>
  <c r="U120" i="24"/>
  <c r="Q125" i="24"/>
  <c r="V125" i="24" s="1"/>
  <c r="T126" i="24"/>
  <c r="Q128" i="24"/>
  <c r="V128" i="24" s="1"/>
  <c r="U129" i="24"/>
  <c r="T136" i="24"/>
  <c r="T139" i="24"/>
  <c r="Q140" i="24"/>
  <c r="V140" i="24" s="1"/>
  <c r="U141" i="24"/>
  <c r="Q145" i="24"/>
  <c r="V145" i="24" s="1"/>
  <c r="Q156" i="24"/>
  <c r="V156" i="24" s="1"/>
  <c r="T157" i="24"/>
  <c r="U160" i="24"/>
  <c r="Q161" i="24"/>
  <c r="V161" i="24" s="1"/>
  <c r="T173" i="24"/>
  <c r="U176" i="24"/>
  <c r="Q177" i="24"/>
  <c r="V177" i="24" s="1"/>
  <c r="R82" i="24"/>
  <c r="U87" i="24"/>
  <c r="T92" i="24"/>
  <c r="Q95" i="24"/>
  <c r="V95" i="24" s="1"/>
  <c r="T104" i="24"/>
  <c r="U107" i="24"/>
  <c r="U119" i="24"/>
  <c r="T125" i="24"/>
  <c r="U128" i="24"/>
  <c r="U140" i="24"/>
  <c r="U161" i="24"/>
  <c r="U177" i="24"/>
  <c r="Q27" i="24"/>
  <c r="V27" i="24" s="1"/>
  <c r="U83" i="24"/>
  <c r="T89" i="24"/>
  <c r="Q91" i="24"/>
  <c r="V91" i="24" s="1"/>
  <c r="T99" i="24"/>
  <c r="T102" i="24"/>
  <c r="Q103" i="24"/>
  <c r="V103" i="24" s="1"/>
  <c r="T111" i="24"/>
  <c r="U115" i="24"/>
  <c r="T121" i="24"/>
  <c r="U123" i="24"/>
  <c r="Q124" i="24"/>
  <c r="V124" i="24" s="1"/>
  <c r="T132" i="24"/>
  <c r="U136" i="24"/>
  <c r="T142" i="24"/>
  <c r="Q144" i="24"/>
  <c r="V144" i="24" s="1"/>
  <c r="U145" i="24"/>
  <c r="Q148" i="24"/>
  <c r="V148" i="24" s="1"/>
  <c r="T149" i="24"/>
  <c r="U152" i="24"/>
  <c r="Q153" i="24"/>
  <c r="V153" i="24" s="1"/>
  <c r="U157" i="24"/>
  <c r="T165" i="24"/>
  <c r="U168" i="24"/>
  <c r="Q169" i="24"/>
  <c r="V169" i="24" s="1"/>
  <c r="U173" i="24"/>
  <c r="U127" i="24"/>
  <c r="Q127" i="24"/>
  <c r="V127" i="24" s="1"/>
  <c r="R27" i="24"/>
  <c r="U106" i="24"/>
  <c r="Q106" i="24"/>
  <c r="V106" i="24" s="1"/>
  <c r="U114" i="24"/>
  <c r="Q114" i="24"/>
  <c r="V114" i="24" s="1"/>
  <c r="Q82" i="24"/>
  <c r="V82" i="24" s="1"/>
  <c r="U82" i="24"/>
  <c r="Q84" i="24"/>
  <c r="V84" i="24" s="1"/>
  <c r="T90" i="24"/>
  <c r="T98" i="24"/>
  <c r="T106" i="24"/>
  <c r="T114" i="24"/>
  <c r="U121" i="24"/>
  <c r="U135" i="24"/>
  <c r="Q135" i="24"/>
  <c r="V135" i="24" s="1"/>
  <c r="R175" i="24"/>
  <c r="R171" i="24"/>
  <c r="R167" i="24"/>
  <c r="R163" i="24"/>
  <c r="R159" i="24"/>
  <c r="R155" i="24"/>
  <c r="R151" i="24"/>
  <c r="R147" i="24"/>
  <c r="R178" i="24"/>
  <c r="R174" i="24"/>
  <c r="R170" i="24"/>
  <c r="R166" i="24"/>
  <c r="R162" i="24"/>
  <c r="R158" i="24"/>
  <c r="R154" i="24"/>
  <c r="R150" i="24"/>
  <c r="R146" i="24"/>
  <c r="R142" i="24"/>
  <c r="R138" i="24"/>
  <c r="R134" i="24"/>
  <c r="R130" i="24"/>
  <c r="R126" i="24"/>
  <c r="R122" i="24"/>
  <c r="R177" i="24"/>
  <c r="R173" i="24"/>
  <c r="R169" i="24"/>
  <c r="R165" i="24"/>
  <c r="R161" i="24"/>
  <c r="R157" i="24"/>
  <c r="R153" i="24"/>
  <c r="R149" i="24"/>
  <c r="R145" i="24"/>
  <c r="R141" i="24"/>
  <c r="R137" i="24"/>
  <c r="R133" i="24"/>
  <c r="R129" i="24"/>
  <c r="R125" i="24"/>
  <c r="R121" i="24"/>
  <c r="R164" i="24"/>
  <c r="R148" i="24"/>
  <c r="R144" i="24"/>
  <c r="R140" i="24"/>
  <c r="R136" i="24"/>
  <c r="R132" i="24"/>
  <c r="R128" i="24"/>
  <c r="R124" i="24"/>
  <c r="R117" i="24"/>
  <c r="R113" i="24"/>
  <c r="R109" i="24"/>
  <c r="R105" i="24"/>
  <c r="R101" i="24"/>
  <c r="R97" i="24"/>
  <c r="R93" i="24"/>
  <c r="R89" i="24"/>
  <c r="R85" i="24"/>
  <c r="R168" i="24"/>
  <c r="R152" i="24"/>
  <c r="R143" i="24"/>
  <c r="R139" i="24"/>
  <c r="R135" i="24"/>
  <c r="R131" i="24"/>
  <c r="R127" i="24"/>
  <c r="R123" i="24"/>
  <c r="R120" i="24"/>
  <c r="R116" i="24"/>
  <c r="R112" i="24"/>
  <c r="R108" i="24"/>
  <c r="R104" i="24"/>
  <c r="R100" i="24"/>
  <c r="R96" i="24"/>
  <c r="R92" i="24"/>
  <c r="R88" i="24"/>
  <c r="R84" i="24"/>
  <c r="R160" i="24"/>
  <c r="R119" i="24"/>
  <c r="R115" i="24"/>
  <c r="R111" i="24"/>
  <c r="R107" i="24"/>
  <c r="R103" i="24"/>
  <c r="R99" i="24"/>
  <c r="R95" i="24"/>
  <c r="R91" i="24"/>
  <c r="R87" i="24"/>
  <c r="R83" i="24"/>
  <c r="R176" i="24"/>
  <c r="R156" i="24"/>
  <c r="R118" i="24"/>
  <c r="R114" i="24"/>
  <c r="R110" i="24"/>
  <c r="R106" i="24"/>
  <c r="R102" i="24"/>
  <c r="R98" i="24"/>
  <c r="R94" i="24"/>
  <c r="R90" i="24"/>
  <c r="R86" i="24"/>
  <c r="R172" i="24"/>
  <c r="U90" i="24"/>
  <c r="Q90" i="24"/>
  <c r="V90" i="24" s="1"/>
  <c r="U98" i="24"/>
  <c r="Q98" i="24"/>
  <c r="V98" i="24" s="1"/>
  <c r="T83" i="24"/>
  <c r="U84" i="24"/>
  <c r="U86" i="24"/>
  <c r="Q86" i="24"/>
  <c r="V86" i="24" s="1"/>
  <c r="U94" i="24"/>
  <c r="Q94" i="24"/>
  <c r="V94" i="24" s="1"/>
  <c r="U102" i="24"/>
  <c r="Q102" i="24"/>
  <c r="V102" i="24" s="1"/>
  <c r="U110" i="24"/>
  <c r="Q110" i="24"/>
  <c r="V110" i="24" s="1"/>
  <c r="U118" i="24"/>
  <c r="Q118" i="24"/>
  <c r="V118" i="24" s="1"/>
  <c r="U143" i="24"/>
  <c r="Q143" i="24"/>
  <c r="V143" i="24" s="1"/>
  <c r="U167" i="24"/>
  <c r="Q167" i="24"/>
  <c r="V167" i="24" s="1"/>
  <c r="T167" i="24"/>
  <c r="S178" i="24"/>
  <c r="S174" i="24"/>
  <c r="S170" i="24"/>
  <c r="S166" i="24"/>
  <c r="S162" i="24"/>
  <c r="S158" i="24"/>
  <c r="S154" i="24"/>
  <c r="S150" i="24"/>
  <c r="S146" i="24"/>
  <c r="S177" i="24"/>
  <c r="S173" i="24"/>
  <c r="S169" i="24"/>
  <c r="S165" i="24"/>
  <c r="S161" i="24"/>
  <c r="S157" i="24"/>
  <c r="S153" i="24"/>
  <c r="S149" i="24"/>
  <c r="S145" i="24"/>
  <c r="S141" i="24"/>
  <c r="S137" i="24"/>
  <c r="S133" i="24"/>
  <c r="S129" i="24"/>
  <c r="S125" i="24"/>
  <c r="S176" i="24"/>
  <c r="S175" i="24"/>
  <c r="S172" i="24"/>
  <c r="S171" i="24"/>
  <c r="S168" i="24"/>
  <c r="S167" i="24"/>
  <c r="S164" i="24"/>
  <c r="S163" i="24"/>
  <c r="S160" i="24"/>
  <c r="S159" i="24"/>
  <c r="S156" i="24"/>
  <c r="S155" i="24"/>
  <c r="S152" i="24"/>
  <c r="S151" i="24"/>
  <c r="S148" i="24"/>
  <c r="S147" i="24"/>
  <c r="S144" i="24"/>
  <c r="S140" i="24"/>
  <c r="S136" i="24"/>
  <c r="S132" i="24"/>
  <c r="S128" i="24"/>
  <c r="S124" i="24"/>
  <c r="S143" i="24"/>
  <c r="S142" i="24"/>
  <c r="S139" i="24"/>
  <c r="S138" i="24"/>
  <c r="S135" i="24"/>
  <c r="S134" i="24"/>
  <c r="S131" i="24"/>
  <c r="S130" i="24"/>
  <c r="S127" i="24"/>
  <c r="S126" i="24"/>
  <c r="S123" i="24"/>
  <c r="S122" i="24"/>
  <c r="S121" i="24"/>
  <c r="S120" i="24"/>
  <c r="S116" i="24"/>
  <c r="S112" i="24"/>
  <c r="S108" i="24"/>
  <c r="S104" i="24"/>
  <c r="S100" i="24"/>
  <c r="S96" i="24"/>
  <c r="S92" i="24"/>
  <c r="S88" i="24"/>
  <c r="S119" i="24"/>
  <c r="S115" i="24"/>
  <c r="S111" i="24"/>
  <c r="S107" i="24"/>
  <c r="S103" i="24"/>
  <c r="S99" i="24"/>
  <c r="S95" i="24"/>
  <c r="S91" i="24"/>
  <c r="S87" i="24"/>
  <c r="S83" i="24"/>
  <c r="S27" i="24"/>
  <c r="T82" i="24"/>
  <c r="S84" i="24"/>
  <c r="U85" i="24"/>
  <c r="Q85" i="24"/>
  <c r="V85" i="24" s="1"/>
  <c r="U89" i="24"/>
  <c r="Q89" i="24"/>
  <c r="V89" i="24" s="1"/>
  <c r="U93" i="24"/>
  <c r="Q93" i="24"/>
  <c r="V93" i="24" s="1"/>
  <c r="U97" i="24"/>
  <c r="Q97" i="24"/>
  <c r="V97" i="24" s="1"/>
  <c r="U101" i="24"/>
  <c r="Q101" i="24"/>
  <c r="V101" i="24" s="1"/>
  <c r="U105" i="24"/>
  <c r="Q105" i="24"/>
  <c r="V105" i="24" s="1"/>
  <c r="U109" i="24"/>
  <c r="Q109" i="24"/>
  <c r="V109" i="24" s="1"/>
  <c r="U113" i="24"/>
  <c r="Q113" i="24"/>
  <c r="V113" i="24" s="1"/>
  <c r="U117" i="24"/>
  <c r="Q117" i="24"/>
  <c r="V117" i="24" s="1"/>
  <c r="Q121" i="24"/>
  <c r="V121" i="24" s="1"/>
  <c r="T127" i="24"/>
  <c r="T135" i="24"/>
  <c r="T143" i="24"/>
  <c r="U151" i="24"/>
  <c r="Q151" i="24"/>
  <c r="V151" i="24" s="1"/>
  <c r="T151" i="24"/>
  <c r="T162" i="24"/>
  <c r="Q162" i="24"/>
  <c r="V162" i="24" s="1"/>
  <c r="U163" i="24"/>
  <c r="Q163" i="24"/>
  <c r="V163" i="24" s="1"/>
  <c r="T163" i="24"/>
  <c r="T174" i="24"/>
  <c r="Q174" i="24"/>
  <c r="V174" i="24" s="1"/>
  <c r="U174" i="24"/>
  <c r="T178" i="24"/>
  <c r="Q178" i="24"/>
  <c r="V178" i="24" s="1"/>
  <c r="S85" i="24"/>
  <c r="S86" i="24"/>
  <c r="S89" i="24"/>
  <c r="S90" i="24"/>
  <c r="S93" i="24"/>
  <c r="S94" i="24"/>
  <c r="S97" i="24"/>
  <c r="S98" i="24"/>
  <c r="S101" i="24"/>
  <c r="S102" i="24"/>
  <c r="S105" i="24"/>
  <c r="S106" i="24"/>
  <c r="S109" i="24"/>
  <c r="S110" i="24"/>
  <c r="S113" i="24"/>
  <c r="S114" i="24"/>
  <c r="S117" i="24"/>
  <c r="S118" i="24"/>
  <c r="U131" i="24"/>
  <c r="Q131" i="24"/>
  <c r="V131" i="24" s="1"/>
  <c r="U139" i="24"/>
  <c r="Q139" i="24"/>
  <c r="V139" i="24" s="1"/>
  <c r="T146" i="24"/>
  <c r="Q146" i="24"/>
  <c r="V146" i="24" s="1"/>
  <c r="U147" i="24"/>
  <c r="Q147" i="24"/>
  <c r="V147" i="24" s="1"/>
  <c r="T147" i="24"/>
  <c r="T158" i="24"/>
  <c r="Q158" i="24"/>
  <c r="V158" i="24" s="1"/>
  <c r="U158" i="24"/>
  <c r="U162" i="24"/>
  <c r="U122" i="24"/>
  <c r="Q122" i="24"/>
  <c r="V122" i="24" s="1"/>
  <c r="U126" i="24"/>
  <c r="Q126" i="24"/>
  <c r="V126" i="24" s="1"/>
  <c r="U130" i="24"/>
  <c r="Q130" i="24"/>
  <c r="V130" i="24" s="1"/>
  <c r="U134" i="24"/>
  <c r="Q134" i="24"/>
  <c r="V134" i="24" s="1"/>
  <c r="U138" i="24"/>
  <c r="Q138" i="24"/>
  <c r="V138" i="24" s="1"/>
  <c r="U142" i="24"/>
  <c r="Q142" i="24"/>
  <c r="V142" i="24" s="1"/>
  <c r="T154" i="24"/>
  <c r="Q154" i="24"/>
  <c r="V154" i="24" s="1"/>
  <c r="U159" i="24"/>
  <c r="Q159" i="24"/>
  <c r="V159" i="24" s="1"/>
  <c r="T159" i="24"/>
  <c r="T170" i="24"/>
  <c r="Q170" i="24"/>
  <c r="V170" i="24" s="1"/>
  <c r="U175" i="24"/>
  <c r="Q175" i="24"/>
  <c r="V175" i="24" s="1"/>
  <c r="T175" i="24"/>
  <c r="T150" i="24"/>
  <c r="Q150" i="24"/>
  <c r="V150" i="24" s="1"/>
  <c r="U155" i="24"/>
  <c r="Q155" i="24"/>
  <c r="V155" i="24" s="1"/>
  <c r="T155" i="24"/>
  <c r="T166" i="24"/>
  <c r="Q166" i="24"/>
  <c r="V166" i="24" s="1"/>
  <c r="U171" i="24"/>
  <c r="Q171" i="24"/>
  <c r="V171" i="24" s="1"/>
  <c r="T171" i="24"/>
  <c r="T123" i="24"/>
  <c r="Q123" i="24"/>
  <c r="V123" i="24" s="1"/>
  <c r="U172" i="24"/>
  <c r="Q172" i="24"/>
  <c r="V172" i="24" s="1"/>
  <c r="T148" i="24"/>
  <c r="T152" i="24"/>
  <c r="T156" i="24"/>
  <c r="T160" i="24"/>
  <c r="T164" i="24"/>
  <c r="T168" i="24"/>
  <c r="T176" i="24"/>
  <c r="Q152" i="24"/>
  <c r="V152" i="24" s="1"/>
  <c r="Q160" i="24"/>
  <c r="V160" i="24" s="1"/>
  <c r="Q164" i="24"/>
  <c r="V164" i="24" s="1"/>
  <c r="Q168" i="24"/>
  <c r="V168" i="24" s="1"/>
  <c r="Q176" i="24"/>
  <c r="V176" i="24" s="1"/>
  <c r="W34" i="24" l="1"/>
  <c r="X34" i="24" s="1"/>
  <c r="Y34" i="24" s="1"/>
  <c r="Z34" i="24" s="1"/>
  <c r="W31" i="24"/>
  <c r="X31" i="24" s="1"/>
  <c r="Y31" i="24" s="1"/>
  <c r="Z31" i="24" s="1"/>
  <c r="D7" i="13"/>
  <c r="D6" i="13"/>
  <c r="W27" i="24"/>
  <c r="X27" i="24" s="1"/>
  <c r="Y27" i="24" s="1"/>
  <c r="Z27" i="24" s="1"/>
  <c r="W135" i="24"/>
  <c r="X135" i="24" s="1"/>
  <c r="Y135" i="24" s="1"/>
  <c r="Z135" i="24" s="1"/>
  <c r="G11" i="24"/>
  <c r="D10" i="13"/>
  <c r="X35" i="24"/>
  <c r="Y35" i="24" s="1"/>
  <c r="Z35" i="24" s="1"/>
  <c r="W45" i="24"/>
  <c r="X45" i="24" s="1"/>
  <c r="W75" i="24"/>
  <c r="X75" i="24" s="1"/>
  <c r="Y75" i="24" s="1"/>
  <c r="Z75" i="24" s="1"/>
  <c r="W72" i="24"/>
  <c r="X72" i="24" s="1"/>
  <c r="Y72" i="24" s="1"/>
  <c r="Z72" i="24" s="1"/>
  <c r="W59" i="24"/>
  <c r="X59" i="24" s="1"/>
  <c r="W54" i="24"/>
  <c r="X54" i="24" s="1"/>
  <c r="Y54" i="24" s="1"/>
  <c r="Z54" i="24" s="1"/>
  <c r="W62" i="24"/>
  <c r="X62" i="24" s="1"/>
  <c r="Y62" i="24" s="1"/>
  <c r="Z62" i="24" s="1"/>
  <c r="W42" i="24"/>
  <c r="X42" i="24" s="1"/>
  <c r="W78" i="24"/>
  <c r="X78" i="24" s="1"/>
  <c r="W71" i="24"/>
  <c r="X71" i="24" s="1"/>
  <c r="W81" i="24"/>
  <c r="W74" i="24"/>
  <c r="X74" i="24" s="1"/>
  <c r="W80" i="24"/>
  <c r="W77" i="24"/>
  <c r="X77" i="24" s="1"/>
  <c r="Y77" i="24" s="1"/>
  <c r="W79" i="24"/>
  <c r="X79" i="24" s="1"/>
  <c r="W76" i="24"/>
  <c r="W73" i="24"/>
  <c r="W70" i="24"/>
  <c r="X70" i="24" s="1"/>
  <c r="W50" i="24"/>
  <c r="W36" i="24"/>
  <c r="X36" i="24" s="1"/>
  <c r="W38" i="24"/>
  <c r="W64" i="24"/>
  <c r="X64" i="24" s="1"/>
  <c r="Y64" i="24" s="1"/>
  <c r="W46" i="24"/>
  <c r="X46" i="24" s="1"/>
  <c r="W51" i="24"/>
  <c r="X51" i="24" s="1"/>
  <c r="W33" i="24"/>
  <c r="X33" i="24" s="1"/>
  <c r="W52" i="24"/>
  <c r="X52" i="24" s="1"/>
  <c r="W69" i="24"/>
  <c r="W60" i="24"/>
  <c r="W39" i="24"/>
  <c r="W68" i="24"/>
  <c r="X68" i="24" s="1"/>
  <c r="W47" i="24"/>
  <c r="W29" i="24"/>
  <c r="W120" i="24"/>
  <c r="X120" i="24" s="1"/>
  <c r="Y120" i="24" s="1"/>
  <c r="Z120" i="24" s="1"/>
  <c r="W119" i="24"/>
  <c r="X119" i="24" s="1"/>
  <c r="W128" i="24"/>
  <c r="X128" i="24" s="1"/>
  <c r="Y128" i="24" s="1"/>
  <c r="W129" i="24"/>
  <c r="X129" i="24" s="1"/>
  <c r="Y129" i="24" s="1"/>
  <c r="Z129" i="24" s="1"/>
  <c r="W107" i="24"/>
  <c r="X107" i="24" s="1"/>
  <c r="Y107" i="24" s="1"/>
  <c r="W156" i="24"/>
  <c r="X156" i="24" s="1"/>
  <c r="Y156" i="24" s="1"/>
  <c r="Z156" i="24" s="1"/>
  <c r="W83" i="24"/>
  <c r="X83" i="24" s="1"/>
  <c r="Y83" i="24" s="1"/>
  <c r="Z83" i="24" s="1"/>
  <c r="W84" i="24"/>
  <c r="X84" i="24" s="1"/>
  <c r="Y84" i="24" s="1"/>
  <c r="W137" i="24"/>
  <c r="X137" i="24" s="1"/>
  <c r="Y137" i="24" s="1"/>
  <c r="W96" i="24"/>
  <c r="X96" i="24" s="1"/>
  <c r="Y96" i="24" s="1"/>
  <c r="Z96" i="24" s="1"/>
  <c r="W124" i="24"/>
  <c r="X124" i="24" s="1"/>
  <c r="Y124" i="24" s="1"/>
  <c r="Z124" i="24" s="1"/>
  <c r="W103" i="24"/>
  <c r="X103" i="24" s="1"/>
  <c r="Y103" i="24" s="1"/>
  <c r="G7" i="24"/>
  <c r="W104" i="24"/>
  <c r="X104" i="24" s="1"/>
  <c r="Y104" i="24" s="1"/>
  <c r="Z104" i="24" s="1"/>
  <c r="W132" i="24"/>
  <c r="X132" i="24" s="1"/>
  <c r="Y132" i="24" s="1"/>
  <c r="Z132" i="24" s="1"/>
  <c r="W148" i="24"/>
  <c r="X148" i="24" s="1"/>
  <c r="Y148" i="24" s="1"/>
  <c r="Z148" i="24" s="1"/>
  <c r="W95" i="24"/>
  <c r="X95" i="24" s="1"/>
  <c r="Y95" i="24" s="1"/>
  <c r="W111" i="24"/>
  <c r="X111" i="24" s="1"/>
  <c r="Y111" i="24" s="1"/>
  <c r="Z111" i="24" s="1"/>
  <c r="W136" i="24"/>
  <c r="X136" i="24" s="1"/>
  <c r="Y136" i="24" s="1"/>
  <c r="Z136" i="24" s="1"/>
  <c r="W165" i="24"/>
  <c r="X165" i="24" s="1"/>
  <c r="Y165" i="24" s="1"/>
  <c r="Z165" i="24" s="1"/>
  <c r="W82" i="24"/>
  <c r="X82" i="24" s="1"/>
  <c r="W91" i="24"/>
  <c r="X91" i="24" s="1"/>
  <c r="Y91" i="24" s="1"/>
  <c r="W177" i="24"/>
  <c r="X177" i="24" s="1"/>
  <c r="Y177" i="24" s="1"/>
  <c r="Z177" i="24" s="1"/>
  <c r="W87" i="24"/>
  <c r="X87" i="24" s="1"/>
  <c r="W157" i="24"/>
  <c r="X157" i="24" s="1"/>
  <c r="Y157" i="24" s="1"/>
  <c r="W100" i="24"/>
  <c r="X100" i="24" s="1"/>
  <c r="W144" i="24"/>
  <c r="X144" i="24" s="1"/>
  <c r="Y144" i="24" s="1"/>
  <c r="W173" i="24"/>
  <c r="X173" i="24" s="1"/>
  <c r="Y173" i="24" s="1"/>
  <c r="W133" i="24"/>
  <c r="X133" i="24" s="1"/>
  <c r="W114" i="24"/>
  <c r="X114" i="24" s="1"/>
  <c r="W99" i="24"/>
  <c r="W112" i="24"/>
  <c r="X112" i="24" s="1"/>
  <c r="Y112" i="24" s="1"/>
  <c r="Z112" i="24" s="1"/>
  <c r="W140" i="24"/>
  <c r="X140" i="24" s="1"/>
  <c r="Y140" i="24" s="1"/>
  <c r="Z140" i="24" s="1"/>
  <c r="W92" i="24"/>
  <c r="X92" i="24" s="1"/>
  <c r="Y92" i="24" s="1"/>
  <c r="W108" i="24"/>
  <c r="X108" i="24" s="1"/>
  <c r="Y108" i="24" s="1"/>
  <c r="Z108" i="24" s="1"/>
  <c r="W149" i="24"/>
  <c r="X149" i="24" s="1"/>
  <c r="W115" i="24"/>
  <c r="X115" i="24" s="1"/>
  <c r="Y115" i="24" s="1"/>
  <c r="W127" i="24"/>
  <c r="W153" i="24"/>
  <c r="W169" i="24"/>
  <c r="W116" i="24"/>
  <c r="X116" i="24" s="1"/>
  <c r="W125" i="24"/>
  <c r="X125" i="24" s="1"/>
  <c r="Y125" i="24" s="1"/>
  <c r="W141" i="24"/>
  <c r="X141" i="24" s="1"/>
  <c r="Y141" i="24" s="1"/>
  <c r="W106" i="24"/>
  <c r="X106" i="24" s="1"/>
  <c r="Y106" i="24" s="1"/>
  <c r="Z106" i="24" s="1"/>
  <c r="W88" i="24"/>
  <c r="W145" i="24"/>
  <c r="X145" i="24" s="1"/>
  <c r="Y145" i="24" s="1"/>
  <c r="Z145" i="24" s="1"/>
  <c r="W161" i="24"/>
  <c r="X161" i="24" s="1"/>
  <c r="Y161" i="24" s="1"/>
  <c r="Z161" i="24" s="1"/>
  <c r="W86" i="24"/>
  <c r="X86" i="24" s="1"/>
  <c r="Y86" i="24" s="1"/>
  <c r="W102" i="24"/>
  <c r="X102" i="24" s="1"/>
  <c r="W118" i="24"/>
  <c r="X118" i="24" s="1"/>
  <c r="W131" i="24"/>
  <c r="X131" i="24" s="1"/>
  <c r="Y131" i="24" s="1"/>
  <c r="W152" i="24"/>
  <c r="X152" i="24" s="1"/>
  <c r="Y152" i="24" s="1"/>
  <c r="W93" i="24"/>
  <c r="X93" i="24" s="1"/>
  <c r="Y93" i="24" s="1"/>
  <c r="Z93" i="24" s="1"/>
  <c r="W109" i="24"/>
  <c r="X109" i="24" s="1"/>
  <c r="Y109" i="24" s="1"/>
  <c r="Z109" i="24" s="1"/>
  <c r="W130" i="24"/>
  <c r="W146" i="24"/>
  <c r="X146" i="24" s="1"/>
  <c r="Y146" i="24" s="1"/>
  <c r="Z146" i="24" s="1"/>
  <c r="W162" i="24"/>
  <c r="X162" i="24" s="1"/>
  <c r="W178" i="24"/>
  <c r="W159" i="24"/>
  <c r="X159" i="24" s="1"/>
  <c r="W175" i="24"/>
  <c r="X175" i="24" s="1"/>
  <c r="W90" i="24"/>
  <c r="W160" i="24"/>
  <c r="X160" i="24" s="1"/>
  <c r="W168" i="24"/>
  <c r="W97" i="24"/>
  <c r="X97" i="24" s="1"/>
  <c r="W113" i="24"/>
  <c r="X113" i="24" s="1"/>
  <c r="W134" i="24"/>
  <c r="X134" i="24" s="1"/>
  <c r="W150" i="24"/>
  <c r="W166" i="24"/>
  <c r="W147" i="24"/>
  <c r="X147" i="24" s="1"/>
  <c r="W163" i="24"/>
  <c r="W94" i="24"/>
  <c r="W110" i="24"/>
  <c r="W176" i="24"/>
  <c r="X176" i="24" s="1"/>
  <c r="Y176" i="24" s="1"/>
  <c r="W123" i="24"/>
  <c r="W139" i="24"/>
  <c r="W85" i="24"/>
  <c r="X85" i="24" s="1"/>
  <c r="W101" i="24"/>
  <c r="W117" i="24"/>
  <c r="X117" i="24" s="1"/>
  <c r="Y117" i="24" s="1"/>
  <c r="W164" i="24"/>
  <c r="W122" i="24"/>
  <c r="W138" i="24"/>
  <c r="W154" i="24"/>
  <c r="X154" i="24" s="1"/>
  <c r="W170" i="24"/>
  <c r="W151" i="24"/>
  <c r="X151" i="24" s="1"/>
  <c r="Y151" i="24" s="1"/>
  <c r="W167" i="24"/>
  <c r="X167" i="24" s="1"/>
  <c r="D15" i="13"/>
  <c r="W172" i="24"/>
  <c r="W98" i="24"/>
  <c r="X98" i="24" s="1"/>
  <c r="Y98" i="24" s="1"/>
  <c r="W143" i="24"/>
  <c r="W89" i="24"/>
  <c r="X89" i="24" s="1"/>
  <c r="W105" i="24"/>
  <c r="W121" i="24"/>
  <c r="X121" i="24" s="1"/>
  <c r="W126" i="24"/>
  <c r="W142" i="24"/>
  <c r="W158" i="24"/>
  <c r="X158" i="24" s="1"/>
  <c r="W174" i="24"/>
  <c r="W155" i="24"/>
  <c r="X155" i="24" s="1"/>
  <c r="W171" i="24"/>
  <c r="D9" i="13" l="1"/>
  <c r="E14" i="26"/>
  <c r="F14" i="26" s="1"/>
  <c r="E15" i="26"/>
  <c r="F15" i="26" s="1"/>
  <c r="D12" i="13"/>
  <c r="D5" i="13"/>
  <c r="Y45" i="24"/>
  <c r="Y79" i="24"/>
  <c r="Z79" i="24" s="1"/>
  <c r="Z77" i="24"/>
  <c r="X80" i="24"/>
  <c r="Y80" i="24" s="1"/>
  <c r="Z80" i="24" s="1"/>
  <c r="X76" i="24"/>
  <c r="Y78" i="24"/>
  <c r="Z78" i="24" s="1"/>
  <c r="Y71" i="24"/>
  <c r="Y74" i="24"/>
  <c r="Z74" i="24" s="1"/>
  <c r="X81" i="24"/>
  <c r="Y81" i="24" s="1"/>
  <c r="Z81" i="24" s="1"/>
  <c r="X73" i="24"/>
  <c r="Y73" i="24" s="1"/>
  <c r="X50" i="24"/>
  <c r="Y50" i="24" s="1"/>
  <c r="Y70" i="24"/>
  <c r="Z70" i="24" s="1"/>
  <c r="Y36" i="24"/>
  <c r="Z36" i="24" s="1"/>
  <c r="X69" i="24"/>
  <c r="Y69" i="24" s="1"/>
  <c r="Z69" i="24" s="1"/>
  <c r="Y33" i="24"/>
  <c r="Z33" i="24" s="1"/>
  <c r="Y51" i="24"/>
  <c r="Z51" i="24" s="1"/>
  <c r="X39" i="24"/>
  <c r="Y39" i="24" s="1"/>
  <c r="Z39" i="24" s="1"/>
  <c r="X60" i="24"/>
  <c r="Y60" i="24" s="1"/>
  <c r="X29" i="24"/>
  <c r="Y29" i="24" s="1"/>
  <c r="Y52" i="24"/>
  <c r="Z52" i="24" s="1"/>
  <c r="Y46" i="24"/>
  <c r="Y59" i="24"/>
  <c r="Z59" i="24" s="1"/>
  <c r="Y68" i="24"/>
  <c r="Z68" i="24" s="1"/>
  <c r="X47" i="24"/>
  <c r="X38" i="24"/>
  <c r="Y42" i="24"/>
  <c r="Z42" i="24" s="1"/>
  <c r="Z137" i="24"/>
  <c r="Z91" i="24"/>
  <c r="Z95" i="24"/>
  <c r="Y133" i="24"/>
  <c r="Z133" i="24" s="1"/>
  <c r="Y114" i="24"/>
  <c r="Z114" i="24" s="1"/>
  <c r="X99" i="24"/>
  <c r="Y99" i="24" s="1"/>
  <c r="Z92" i="24"/>
  <c r="Y82" i="24"/>
  <c r="Z82" i="24" s="1"/>
  <c r="Z107" i="24"/>
  <c r="Z115" i="24"/>
  <c r="Y175" i="24"/>
  <c r="Z175" i="24" s="1"/>
  <c r="X178" i="24"/>
  <c r="Y178" i="24" s="1"/>
  <c r="Z178" i="24" s="1"/>
  <c r="Y149" i="24"/>
  <c r="Z149" i="24" s="1"/>
  <c r="X169" i="24"/>
  <c r="Y169" i="24" s="1"/>
  <c r="Y159" i="24"/>
  <c r="Z159" i="24" s="1"/>
  <c r="X130" i="24"/>
  <c r="Y130" i="24" s="1"/>
  <c r="X153" i="24"/>
  <c r="Y153" i="24" s="1"/>
  <c r="Z153" i="24" s="1"/>
  <c r="X127" i="24"/>
  <c r="Y162" i="24"/>
  <c r="Z162" i="24" s="1"/>
  <c r="Z86" i="24"/>
  <c r="X88" i="24"/>
  <c r="Y88" i="24" s="1"/>
  <c r="Y134" i="24"/>
  <c r="Z134" i="24" s="1"/>
  <c r="X122" i="24"/>
  <c r="Y122" i="24" s="1"/>
  <c r="Z122" i="24" s="1"/>
  <c r="Y147" i="24"/>
  <c r="Z147" i="24" s="1"/>
  <c r="D16" i="13"/>
  <c r="Y113" i="24"/>
  <c r="Z113" i="24" s="1"/>
  <c r="X164" i="24"/>
  <c r="X163" i="24"/>
  <c r="Y163" i="24" s="1"/>
  <c r="Z144" i="24"/>
  <c r="Y100" i="24"/>
  <c r="Z100" i="24" s="1"/>
  <c r="Y160" i="24"/>
  <c r="Z160" i="24" s="1"/>
  <c r="Y121" i="24"/>
  <c r="Z121" i="24" s="1"/>
  <c r="X168" i="24"/>
  <c r="Y168" i="24" s="1"/>
  <c r="Z168" i="24" s="1"/>
  <c r="Y116" i="24"/>
  <c r="Z116" i="24" s="1"/>
  <c r="Y85" i="24"/>
  <c r="Z85" i="24" s="1"/>
  <c r="Y167" i="24"/>
  <c r="Z167" i="24" s="1"/>
  <c r="X171" i="24"/>
  <c r="Y171" i="24" s="1"/>
  <c r="X142" i="24"/>
  <c r="Z98" i="24"/>
  <c r="Z84" i="24"/>
  <c r="X166" i="24"/>
  <c r="Y166" i="24" s="1"/>
  <c r="Z166" i="24" s="1"/>
  <c r="X139" i="24"/>
  <c r="Y139" i="24" s="1"/>
  <c r="Y89" i="24"/>
  <c r="Z89" i="24" s="1"/>
  <c r="Z125" i="24"/>
  <c r="X110" i="24"/>
  <c r="Y110" i="24" s="1"/>
  <c r="Z152" i="24"/>
  <c r="X101" i="24"/>
  <c r="Y102" i="24"/>
  <c r="Z102" i="24" s="1"/>
  <c r="Z151" i="24"/>
  <c r="Y87" i="24"/>
  <c r="Z87" i="24" s="1"/>
  <c r="Z157" i="24"/>
  <c r="X172" i="24"/>
  <c r="Y172" i="24" s="1"/>
  <c r="Z172" i="24" s="1"/>
  <c r="X174" i="24"/>
  <c r="Y174" i="24" s="1"/>
  <c r="Z174" i="24" s="1"/>
  <c r="X143" i="24"/>
  <c r="Z117" i="24"/>
  <c r="X150" i="24"/>
  <c r="Y150" i="24" s="1"/>
  <c r="Z150" i="24" s="1"/>
  <c r="Y97" i="24"/>
  <c r="Z97" i="24" s="1"/>
  <c r="Z173" i="24"/>
  <c r="Z128" i="24"/>
  <c r="Y118" i="24"/>
  <c r="Z118" i="24" s="1"/>
  <c r="Y155" i="24"/>
  <c r="Z155" i="24" s="1"/>
  <c r="Z176" i="24"/>
  <c r="Y119" i="24"/>
  <c r="Z119" i="24" s="1"/>
  <c r="X138" i="24"/>
  <c r="Y138" i="24" s="1"/>
  <c r="Z138" i="24" s="1"/>
  <c r="X90" i="24"/>
  <c r="Y90" i="24" s="1"/>
  <c r="Y158" i="24"/>
  <c r="Z158" i="24" s="1"/>
  <c r="X170" i="24"/>
  <c r="Y170" i="24" s="1"/>
  <c r="Z141" i="24"/>
  <c r="X126" i="24"/>
  <c r="Y126" i="24" s="1"/>
  <c r="X123" i="24"/>
  <c r="Y123" i="24" s="1"/>
  <c r="Z123" i="24" s="1"/>
  <c r="Z103" i="24"/>
  <c r="X94" i="24"/>
  <c r="Y94" i="24" s="1"/>
  <c r="Z131" i="24"/>
  <c r="X105" i="24"/>
  <c r="Y154" i="24"/>
  <c r="Z154" i="24" s="1"/>
  <c r="E13" i="26" l="1"/>
  <c r="F13" i="26" s="1"/>
  <c r="Z45" i="24"/>
  <c r="Z46" i="24"/>
  <c r="Z71" i="24"/>
  <c r="Y76" i="24"/>
  <c r="Z76" i="24" s="1"/>
  <c r="Z73" i="24"/>
  <c r="Z50" i="24"/>
  <c r="Z60" i="24"/>
  <c r="E12" i="26" s="1"/>
  <c r="F12" i="26" s="1"/>
  <c r="Z29" i="24"/>
  <c r="E6" i="26" s="1"/>
  <c r="F6" i="26" s="1"/>
  <c r="Y38" i="24"/>
  <c r="Z38" i="24" s="1"/>
  <c r="Y47" i="24"/>
  <c r="Z47" i="24" s="1"/>
  <c r="Z99" i="24"/>
  <c r="Z169" i="24"/>
  <c r="Y127" i="24"/>
  <c r="Z127" i="24" s="1"/>
  <c r="Z88" i="24"/>
  <c r="Z130" i="24"/>
  <c r="Z110" i="24"/>
  <c r="Z90" i="24"/>
  <c r="Z163" i="24"/>
  <c r="Y164" i="24"/>
  <c r="Z164" i="24" s="1"/>
  <c r="Z171" i="24"/>
  <c r="Z170" i="24"/>
  <c r="Y101" i="24"/>
  <c r="Z101" i="24" s="1"/>
  <c r="Z126" i="24"/>
  <c r="Z94" i="24"/>
  <c r="Z139" i="24"/>
  <c r="Y105" i="24"/>
  <c r="Z105" i="24" s="1"/>
  <c r="G19" i="24"/>
  <c r="Y142" i="24"/>
  <c r="Z142" i="24" s="1"/>
  <c r="Y143" i="24"/>
  <c r="Z143" i="24" s="1"/>
  <c r="AE45" i="21"/>
  <c r="AD45" i="21"/>
  <c r="AC45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B4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C35" i="21"/>
  <c r="B35" i="21"/>
  <c r="M27" i="21"/>
  <c r="L27" i="21"/>
  <c r="K27" i="21"/>
  <c r="J27" i="21"/>
  <c r="I27" i="21"/>
  <c r="H27" i="21"/>
  <c r="G27" i="21"/>
  <c r="F27" i="21"/>
  <c r="F35" i="21" s="1"/>
  <c r="C27" i="21"/>
  <c r="B27" i="21"/>
  <c r="AF23" i="21"/>
  <c r="AE23" i="21"/>
  <c r="AD23" i="21"/>
  <c r="AC23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C23" i="21"/>
  <c r="B22" i="21"/>
  <c r="B21" i="21"/>
  <c r="B20" i="21"/>
  <c r="B19" i="21"/>
  <c r="B18" i="21"/>
  <c r="B17" i="21"/>
  <c r="B16" i="21"/>
  <c r="B15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C12" i="21"/>
  <c r="B12" i="21"/>
  <c r="H6" i="24" l="1"/>
  <c r="H6" i="27"/>
  <c r="I9" i="24"/>
  <c r="E7" i="13" s="1"/>
  <c r="H9" i="27"/>
  <c r="I9" i="27" s="1"/>
  <c r="I10" i="24"/>
  <c r="E8" i="13" s="1"/>
  <c r="H10" i="27"/>
  <c r="I10" i="27" s="1"/>
  <c r="I12" i="24"/>
  <c r="H12" i="27"/>
  <c r="D17" i="13"/>
  <c r="I19" i="24"/>
  <c r="E5" i="26"/>
  <c r="F5" i="26" s="1"/>
  <c r="E10" i="26"/>
  <c r="F10" i="26" s="1"/>
  <c r="E35" i="21"/>
  <c r="F46" i="21"/>
  <c r="D12" i="21"/>
  <c r="D35" i="21"/>
  <c r="G20" i="24"/>
  <c r="D27" i="21"/>
  <c r="F12" i="21"/>
  <c r="E12" i="21" s="1"/>
  <c r="E27" i="21"/>
  <c r="G21" i="24"/>
  <c r="B23" i="21"/>
  <c r="I11" i="24" l="1"/>
  <c r="E9" i="13" s="1"/>
  <c r="B46" i="21"/>
  <c r="H8" i="27"/>
  <c r="H11" i="27"/>
  <c r="I11" i="27" s="1"/>
  <c r="I12" i="27"/>
  <c r="D19" i="13"/>
  <c r="I21" i="24"/>
  <c r="D18" i="13"/>
  <c r="I20" i="24"/>
  <c r="G22" i="24"/>
  <c r="G23" i="24" s="1"/>
  <c r="E23" i="21"/>
  <c r="D23" i="21"/>
  <c r="P27" i="16"/>
  <c r="M27" i="16"/>
  <c r="J27" i="16"/>
  <c r="J31" i="16"/>
  <c r="J32" i="16"/>
  <c r="J33" i="16"/>
  <c r="M33" i="16"/>
  <c r="P33" i="16"/>
  <c r="J34" i="16"/>
  <c r="J35" i="16"/>
  <c r="J36" i="16"/>
  <c r="J37" i="16"/>
  <c r="J38" i="16"/>
  <c r="M38" i="16"/>
  <c r="P38" i="16"/>
  <c r="J39" i="16"/>
  <c r="M39" i="16"/>
  <c r="P39" i="16"/>
  <c r="J42" i="16"/>
  <c r="J29" i="16"/>
  <c r="J28" i="16"/>
  <c r="H14" i="16"/>
  <c r="G6" i="16"/>
  <c r="G5" i="16"/>
  <c r="H7" i="27" l="1"/>
  <c r="I8" i="27"/>
  <c r="D21" i="13"/>
  <c r="D20" i="13"/>
  <c r="I8" i="24"/>
  <c r="E6" i="13" s="1"/>
  <c r="M45" i="16"/>
  <c r="M46" i="16"/>
  <c r="M47" i="16"/>
  <c r="M48" i="16"/>
  <c r="M61" i="16"/>
  <c r="M63" i="16"/>
  <c r="M71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G13" i="16"/>
  <c r="F11" i="13" s="1"/>
  <c r="G12" i="16"/>
  <c r="F10" i="13" s="1"/>
  <c r="H14" i="27" l="1"/>
  <c r="I14" i="27" s="1"/>
  <c r="I7" i="27"/>
  <c r="H14" i="24"/>
  <c r="I14" i="24" s="1"/>
  <c r="E12" i="13" s="1"/>
  <c r="I7" i="24"/>
  <c r="E5" i="13" s="1"/>
  <c r="G11" i="16"/>
  <c r="P45" i="16" l="1"/>
  <c r="P46" i="16"/>
  <c r="P47" i="16"/>
  <c r="P48" i="16"/>
  <c r="P61" i="16"/>
  <c r="P63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J43" i="16"/>
  <c r="J44" i="16"/>
  <c r="J45" i="16"/>
  <c r="J46" i="16"/>
  <c r="J47" i="16"/>
  <c r="J48" i="16"/>
  <c r="J49" i="16"/>
  <c r="J50" i="16"/>
  <c r="J51" i="16"/>
  <c r="J52" i="16"/>
  <c r="J54" i="16"/>
  <c r="J55" i="16"/>
  <c r="J56" i="16"/>
  <c r="J59" i="16"/>
  <c r="J60" i="16"/>
  <c r="J61" i="16"/>
  <c r="J63" i="16"/>
  <c r="J64" i="16"/>
  <c r="J65" i="16"/>
  <c r="J66" i="16"/>
  <c r="J73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G10" i="16" l="1"/>
  <c r="G9" i="16"/>
  <c r="F8" i="13" l="1"/>
  <c r="U178" i="16"/>
  <c r="T178" i="16"/>
  <c r="S178" i="16"/>
  <c r="R178" i="16"/>
  <c r="Q178" i="16"/>
  <c r="G8" i="16"/>
  <c r="F9" i="13"/>
  <c r="S39" i="16" l="1"/>
  <c r="S71" i="16"/>
  <c r="T71" i="16"/>
  <c r="Q71" i="16"/>
  <c r="V71" i="16" s="1"/>
  <c r="U71" i="16"/>
  <c r="R71" i="16"/>
  <c r="T41" i="16"/>
  <c r="S41" i="16"/>
  <c r="U41" i="16"/>
  <c r="Q41" i="16"/>
  <c r="V41" i="16" s="1"/>
  <c r="R41" i="16"/>
  <c r="T27" i="16"/>
  <c r="S27" i="16"/>
  <c r="Q27" i="16"/>
  <c r="V27" i="16" s="1"/>
  <c r="U27" i="16"/>
  <c r="R27" i="16"/>
  <c r="T39" i="16"/>
  <c r="T38" i="16"/>
  <c r="T33" i="16"/>
  <c r="S33" i="16"/>
  <c r="S38" i="16"/>
  <c r="Q39" i="16"/>
  <c r="V39" i="16" s="1"/>
  <c r="Q33" i="16"/>
  <c r="V33" i="16" s="1"/>
  <c r="Q38" i="16"/>
  <c r="V38" i="16" s="1"/>
  <c r="U38" i="16"/>
  <c r="U39" i="16"/>
  <c r="U33" i="16"/>
  <c r="R33" i="16"/>
  <c r="R38" i="16"/>
  <c r="R39" i="16"/>
  <c r="T45" i="16"/>
  <c r="T61" i="16"/>
  <c r="T63" i="16"/>
  <c r="T77" i="16"/>
  <c r="T82" i="16"/>
  <c r="T83" i="16"/>
  <c r="T48" i="16"/>
  <c r="T78" i="16"/>
  <c r="T79" i="16"/>
  <c r="T89" i="16"/>
  <c r="T46" i="16"/>
  <c r="T91" i="16"/>
  <c r="T101" i="16"/>
  <c r="T105" i="16"/>
  <c r="T107" i="16"/>
  <c r="T113" i="16"/>
  <c r="T114" i="16"/>
  <c r="T116" i="16"/>
  <c r="T129" i="16"/>
  <c r="T131" i="16"/>
  <c r="T139" i="16"/>
  <c r="T140" i="16"/>
  <c r="T141" i="16"/>
  <c r="T142" i="16"/>
  <c r="T151" i="16"/>
  <c r="T90" i="16"/>
  <c r="T94" i="16"/>
  <c r="T97" i="16"/>
  <c r="T98" i="16"/>
  <c r="T99" i="16"/>
  <c r="T103" i="16"/>
  <c r="T108" i="16"/>
  <c r="T115" i="16"/>
  <c r="T117" i="16"/>
  <c r="T135" i="16"/>
  <c r="T156" i="16"/>
  <c r="T157" i="16"/>
  <c r="T163" i="16"/>
  <c r="T166" i="16"/>
  <c r="T173" i="16"/>
  <c r="T175" i="16"/>
  <c r="T47" i="16"/>
  <c r="T87" i="16"/>
  <c r="T102" i="16"/>
  <c r="T109" i="16"/>
  <c r="T121" i="16"/>
  <c r="T126" i="16"/>
  <c r="T127" i="16"/>
  <c r="T130" i="16"/>
  <c r="T143" i="16"/>
  <c r="T146" i="16"/>
  <c r="T147" i="16"/>
  <c r="T149" i="16"/>
  <c r="T158" i="16"/>
  <c r="T165" i="16"/>
  <c r="T174" i="16"/>
  <c r="T76" i="16"/>
  <c r="T86" i="16"/>
  <c r="T104" i="16"/>
  <c r="T119" i="16"/>
  <c r="T120" i="16"/>
  <c r="T125" i="16"/>
  <c r="T133" i="16"/>
  <c r="T137" i="16"/>
  <c r="T155" i="16"/>
  <c r="T161" i="16"/>
  <c r="T162" i="16"/>
  <c r="T167" i="16"/>
  <c r="T171" i="16"/>
  <c r="T93" i="16"/>
  <c r="T95" i="16"/>
  <c r="T145" i="16"/>
  <c r="T153" i="16"/>
  <c r="T159" i="16"/>
  <c r="T170" i="16"/>
  <c r="T81" i="16"/>
  <c r="T106" i="16"/>
  <c r="T123" i="16"/>
  <c r="T75" i="16"/>
  <c r="T136" i="16"/>
  <c r="T152" i="16"/>
  <c r="T160" i="16"/>
  <c r="T164" i="16"/>
  <c r="T176" i="16"/>
  <c r="T124" i="16"/>
  <c r="T85" i="16"/>
  <c r="T132" i="16"/>
  <c r="T92" i="16"/>
  <c r="T80" i="16"/>
  <c r="T122" i="16"/>
  <c r="T172" i="16"/>
  <c r="T150" i="16"/>
  <c r="T154" i="16"/>
  <c r="T84" i="16"/>
  <c r="T128" i="16"/>
  <c r="T118" i="16"/>
  <c r="T111" i="16"/>
  <c r="T110" i="16"/>
  <c r="T168" i="16"/>
  <c r="T96" i="16"/>
  <c r="T148" i="16"/>
  <c r="T138" i="16"/>
  <c r="T169" i="16"/>
  <c r="T112" i="16"/>
  <c r="T144" i="16"/>
  <c r="T100" i="16"/>
  <c r="T88" i="16"/>
  <c r="T134" i="16"/>
  <c r="Q48" i="16"/>
  <c r="V48" i="16" s="1"/>
  <c r="Q81" i="16"/>
  <c r="V81" i="16" s="1"/>
  <c r="Q45" i="16"/>
  <c r="V45" i="16" s="1"/>
  <c r="Q75" i="16"/>
  <c r="V75" i="16" s="1"/>
  <c r="Q77" i="16"/>
  <c r="V77" i="16" s="1"/>
  <c r="Q108" i="16"/>
  <c r="V108" i="16" s="1"/>
  <c r="Q121" i="16"/>
  <c r="V121" i="16" s="1"/>
  <c r="Q133" i="16"/>
  <c r="V133" i="16" s="1"/>
  <c r="Q147" i="16"/>
  <c r="V147" i="16" s="1"/>
  <c r="Q63" i="16"/>
  <c r="Q89" i="16"/>
  <c r="V89" i="16" s="1"/>
  <c r="Q105" i="16"/>
  <c r="V105" i="16" s="1"/>
  <c r="Q113" i="16"/>
  <c r="V113" i="16" s="1"/>
  <c r="Q119" i="16"/>
  <c r="V119" i="16" s="1"/>
  <c r="Q149" i="16"/>
  <c r="V149" i="16" s="1"/>
  <c r="Q159" i="16"/>
  <c r="V159" i="16" s="1"/>
  <c r="Q76" i="16"/>
  <c r="V76" i="16" s="1"/>
  <c r="Q93" i="16"/>
  <c r="V93" i="16" s="1"/>
  <c r="Q123" i="16"/>
  <c r="V123" i="16" s="1"/>
  <c r="Q125" i="16"/>
  <c r="V125" i="16" s="1"/>
  <c r="Q129" i="16"/>
  <c r="V129" i="16" s="1"/>
  <c r="Q137" i="16"/>
  <c r="V137" i="16" s="1"/>
  <c r="Q141" i="16"/>
  <c r="V141" i="16" s="1"/>
  <c r="Q145" i="16"/>
  <c r="V145" i="16" s="1"/>
  <c r="Q151" i="16"/>
  <c r="V151" i="16" s="1"/>
  <c r="Q153" i="16"/>
  <c r="V153" i="16" s="1"/>
  <c r="Q163" i="16"/>
  <c r="V163" i="16" s="1"/>
  <c r="Q173" i="16"/>
  <c r="V173" i="16" s="1"/>
  <c r="Q85" i="16"/>
  <c r="V85" i="16" s="1"/>
  <c r="Q97" i="16"/>
  <c r="V97" i="16" s="1"/>
  <c r="Q107" i="16"/>
  <c r="V107" i="16" s="1"/>
  <c r="Q117" i="16"/>
  <c r="V117" i="16" s="1"/>
  <c r="Q135" i="16"/>
  <c r="V135" i="16" s="1"/>
  <c r="Q139" i="16"/>
  <c r="V139" i="16" s="1"/>
  <c r="Q157" i="16"/>
  <c r="V157" i="16" s="1"/>
  <c r="Q127" i="16"/>
  <c r="V127" i="16" s="1"/>
  <c r="Q115" i="16"/>
  <c r="V115" i="16" s="1"/>
  <c r="Q143" i="16"/>
  <c r="V143" i="16" s="1"/>
  <c r="Q101" i="16"/>
  <c r="V101" i="16" s="1"/>
  <c r="Q131" i="16"/>
  <c r="V131" i="16" s="1"/>
  <c r="Q158" i="16"/>
  <c r="V158" i="16" s="1"/>
  <c r="Q167" i="16"/>
  <c r="V167" i="16" s="1"/>
  <c r="Q116" i="16"/>
  <c r="V116" i="16" s="1"/>
  <c r="Q155" i="16"/>
  <c r="V155" i="16" s="1"/>
  <c r="Q109" i="16"/>
  <c r="V109" i="16" s="1"/>
  <c r="Q172" i="16"/>
  <c r="V172" i="16" s="1"/>
  <c r="Q175" i="16"/>
  <c r="V175" i="16" s="1"/>
  <c r="Q176" i="16"/>
  <c r="V176" i="16" s="1"/>
  <c r="Q106" i="16"/>
  <c r="V106" i="16" s="1"/>
  <c r="Q78" i="16"/>
  <c r="V78" i="16" s="1"/>
  <c r="Q170" i="16"/>
  <c r="V170" i="16" s="1"/>
  <c r="Q90" i="16"/>
  <c r="V90" i="16" s="1"/>
  <c r="Q87" i="16"/>
  <c r="V87" i="16" s="1"/>
  <c r="Q86" i="16"/>
  <c r="V86" i="16" s="1"/>
  <c r="Q161" i="16"/>
  <c r="V161" i="16" s="1"/>
  <c r="Q142" i="16"/>
  <c r="V142" i="16" s="1"/>
  <c r="Q111" i="16"/>
  <c r="V111" i="16" s="1"/>
  <c r="Q146" i="16"/>
  <c r="V146" i="16" s="1"/>
  <c r="Q122" i="16"/>
  <c r="V122" i="16" s="1"/>
  <c r="Q100" i="16"/>
  <c r="V100" i="16" s="1"/>
  <c r="Q103" i="16"/>
  <c r="V103" i="16" s="1"/>
  <c r="Q47" i="16"/>
  <c r="V47" i="16" s="1"/>
  <c r="Q102" i="16"/>
  <c r="V102" i="16" s="1"/>
  <c r="Q79" i="16"/>
  <c r="V79" i="16" s="1"/>
  <c r="Q104" i="16"/>
  <c r="V104" i="16" s="1"/>
  <c r="Q99" i="16"/>
  <c r="V99" i="16" s="1"/>
  <c r="Q168" i="16"/>
  <c r="V168" i="16" s="1"/>
  <c r="Q154" i="16"/>
  <c r="V154" i="16" s="1"/>
  <c r="Q152" i="16"/>
  <c r="V152" i="16" s="1"/>
  <c r="Q112" i="16"/>
  <c r="V112" i="16" s="1"/>
  <c r="Q138" i="16"/>
  <c r="V138" i="16" s="1"/>
  <c r="Q160" i="16"/>
  <c r="V160" i="16" s="1"/>
  <c r="Q124" i="16"/>
  <c r="V124" i="16" s="1"/>
  <c r="Q150" i="16"/>
  <c r="V150" i="16" s="1"/>
  <c r="Q144" i="16"/>
  <c r="V144" i="16" s="1"/>
  <c r="Q118" i="16"/>
  <c r="V118" i="16" s="1"/>
  <c r="Q96" i="16"/>
  <c r="V96" i="16" s="1"/>
  <c r="Q46" i="16"/>
  <c r="V46" i="16" s="1"/>
  <c r="Q95" i="16"/>
  <c r="V95" i="16" s="1"/>
  <c r="Q140" i="16"/>
  <c r="V140" i="16" s="1"/>
  <c r="Q132" i="16"/>
  <c r="V132" i="16" s="1"/>
  <c r="Q134" i="16"/>
  <c r="V134" i="16" s="1"/>
  <c r="Q148" i="16"/>
  <c r="V148" i="16" s="1"/>
  <c r="Q126" i="16"/>
  <c r="V126" i="16" s="1"/>
  <c r="Q165" i="16"/>
  <c r="V165" i="16" s="1"/>
  <c r="Q128" i="16"/>
  <c r="V128" i="16" s="1"/>
  <c r="Q80" i="16"/>
  <c r="V80" i="16" s="1"/>
  <c r="Q98" i="16"/>
  <c r="V98" i="16" s="1"/>
  <c r="Q82" i="16"/>
  <c r="V82" i="16" s="1"/>
  <c r="Q110" i="16"/>
  <c r="V110" i="16" s="1"/>
  <c r="Q166" i="16"/>
  <c r="V166" i="16" s="1"/>
  <c r="Q114" i="16"/>
  <c r="V114" i="16" s="1"/>
  <c r="Q88" i="16"/>
  <c r="V88" i="16" s="1"/>
  <c r="Q174" i="16"/>
  <c r="V174" i="16" s="1"/>
  <c r="Q83" i="16"/>
  <c r="V83" i="16" s="1"/>
  <c r="Q171" i="16"/>
  <c r="V171" i="16" s="1"/>
  <c r="Q94" i="16"/>
  <c r="V94" i="16" s="1"/>
  <c r="Q91" i="16"/>
  <c r="V91" i="16" s="1"/>
  <c r="Q162" i="16"/>
  <c r="V162" i="16" s="1"/>
  <c r="Q136" i="16"/>
  <c r="V136" i="16" s="1"/>
  <c r="Q169" i="16"/>
  <c r="V169" i="16" s="1"/>
  <c r="Q120" i="16"/>
  <c r="V120" i="16" s="1"/>
  <c r="Q61" i="16"/>
  <c r="V61" i="16" s="1"/>
  <c r="Q84" i="16"/>
  <c r="V84" i="16" s="1"/>
  <c r="Q156" i="16"/>
  <c r="V156" i="16" s="1"/>
  <c r="Q130" i="16"/>
  <c r="V130" i="16" s="1"/>
  <c r="Q164" i="16"/>
  <c r="V164" i="16" s="1"/>
  <c r="Q92" i="16"/>
  <c r="V92" i="16" s="1"/>
  <c r="U75" i="16"/>
  <c r="U81" i="16"/>
  <c r="U45" i="16"/>
  <c r="U63" i="16"/>
  <c r="U77" i="16"/>
  <c r="U85" i="16"/>
  <c r="U111" i="16"/>
  <c r="U115" i="16"/>
  <c r="U145" i="16"/>
  <c r="U147" i="16"/>
  <c r="U93" i="16"/>
  <c r="U107" i="16"/>
  <c r="U116" i="16"/>
  <c r="U123" i="16"/>
  <c r="U151" i="16"/>
  <c r="U153" i="16"/>
  <c r="U159" i="16"/>
  <c r="U97" i="16"/>
  <c r="U108" i="16"/>
  <c r="U117" i="16"/>
  <c r="U135" i="16"/>
  <c r="U139" i="16"/>
  <c r="U157" i="16"/>
  <c r="U163" i="16"/>
  <c r="U166" i="16"/>
  <c r="U173" i="16"/>
  <c r="U89" i="16"/>
  <c r="U101" i="16"/>
  <c r="U109" i="16"/>
  <c r="U112" i="16"/>
  <c r="U121" i="16"/>
  <c r="U127" i="16"/>
  <c r="U131" i="16"/>
  <c r="U143" i="16"/>
  <c r="U149" i="16"/>
  <c r="U158" i="16"/>
  <c r="U165" i="16"/>
  <c r="U76" i="16"/>
  <c r="U119" i="16"/>
  <c r="U137" i="16"/>
  <c r="U155" i="16"/>
  <c r="U161" i="16"/>
  <c r="U125" i="16"/>
  <c r="U133" i="16"/>
  <c r="U113" i="16"/>
  <c r="U141" i="16"/>
  <c r="U162" i="16"/>
  <c r="U169" i="16"/>
  <c r="U48" i="16"/>
  <c r="U105" i="16"/>
  <c r="U167" i="16"/>
  <c r="U129" i="16"/>
  <c r="U148" i="16"/>
  <c r="U136" i="16"/>
  <c r="U126" i="16"/>
  <c r="U140" i="16"/>
  <c r="U132" i="16"/>
  <c r="U134" i="16"/>
  <c r="U128" i="16"/>
  <c r="U80" i="16"/>
  <c r="U87" i="16"/>
  <c r="U46" i="16"/>
  <c r="U170" i="16"/>
  <c r="U142" i="16"/>
  <c r="U175" i="16"/>
  <c r="U146" i="16"/>
  <c r="U122" i="16"/>
  <c r="U176" i="16"/>
  <c r="U100" i="16"/>
  <c r="U103" i="16"/>
  <c r="U98" i="16"/>
  <c r="U90" i="16"/>
  <c r="U82" i="16"/>
  <c r="U99" i="16"/>
  <c r="U83" i="16"/>
  <c r="U61" i="16"/>
  <c r="U47" i="16"/>
  <c r="U156" i="16"/>
  <c r="U120" i="16"/>
  <c r="U171" i="16"/>
  <c r="U130" i="16"/>
  <c r="U164" i="16"/>
  <c r="U92" i="16"/>
  <c r="U84" i="16"/>
  <c r="U94" i="16"/>
  <c r="U78" i="16"/>
  <c r="U91" i="16"/>
  <c r="U110" i="16"/>
  <c r="U114" i="16"/>
  <c r="U104" i="16"/>
  <c r="U102" i="16"/>
  <c r="U86" i="16"/>
  <c r="U154" i="16"/>
  <c r="U174" i="16"/>
  <c r="U152" i="16"/>
  <c r="U138" i="16"/>
  <c r="U124" i="16"/>
  <c r="U172" i="16"/>
  <c r="U144" i="16"/>
  <c r="U118" i="16"/>
  <c r="U96" i="16"/>
  <c r="U106" i="16"/>
  <c r="U79" i="16"/>
  <c r="U88" i="16"/>
  <c r="U160" i="16"/>
  <c r="U95" i="16"/>
  <c r="U168" i="16"/>
  <c r="U150" i="16"/>
  <c r="R46" i="16"/>
  <c r="R76" i="16"/>
  <c r="R85" i="16"/>
  <c r="R90" i="16"/>
  <c r="R81" i="16"/>
  <c r="R86" i="16"/>
  <c r="R45" i="16"/>
  <c r="R61" i="16"/>
  <c r="R78" i="16"/>
  <c r="R82" i="16"/>
  <c r="R93" i="16"/>
  <c r="R98" i="16"/>
  <c r="R106" i="16"/>
  <c r="R117" i="16"/>
  <c r="R119" i="16"/>
  <c r="R126" i="16"/>
  <c r="R127" i="16"/>
  <c r="R136" i="16"/>
  <c r="R101" i="16"/>
  <c r="R102" i="16"/>
  <c r="R109" i="16"/>
  <c r="R131" i="16"/>
  <c r="R143" i="16"/>
  <c r="R155" i="16"/>
  <c r="R158" i="16"/>
  <c r="R167" i="16"/>
  <c r="R89" i="16"/>
  <c r="R105" i="16"/>
  <c r="R112" i="16"/>
  <c r="R113" i="16"/>
  <c r="R114" i="16"/>
  <c r="R120" i="16"/>
  <c r="R142" i="16"/>
  <c r="R159" i="16"/>
  <c r="R162" i="16"/>
  <c r="R170" i="16"/>
  <c r="R75" i="16"/>
  <c r="R94" i="16"/>
  <c r="R123" i="16"/>
  <c r="R151" i="16"/>
  <c r="R152" i="16"/>
  <c r="R156" i="16"/>
  <c r="R163" i="16"/>
  <c r="R77" i="16"/>
  <c r="R135" i="16"/>
  <c r="R173" i="16"/>
  <c r="R108" i="16"/>
  <c r="R174" i="16"/>
  <c r="R97" i="16"/>
  <c r="R139" i="16"/>
  <c r="R147" i="16"/>
  <c r="R164" i="16"/>
  <c r="R115" i="16"/>
  <c r="R153" i="16"/>
  <c r="R133" i="16"/>
  <c r="R145" i="16"/>
  <c r="R171" i="16"/>
  <c r="R166" i="16"/>
  <c r="R110" i="16"/>
  <c r="R176" i="16"/>
  <c r="R168" i="16"/>
  <c r="R92" i="16"/>
  <c r="R88" i="16"/>
  <c r="R84" i="16"/>
  <c r="R99" i="16"/>
  <c r="R91" i="16"/>
  <c r="R83" i="16"/>
  <c r="R48" i="16"/>
  <c r="R150" i="16"/>
  <c r="R160" i="16"/>
  <c r="R165" i="16"/>
  <c r="R146" i="16"/>
  <c r="R130" i="16"/>
  <c r="R134" i="16"/>
  <c r="R175" i="16"/>
  <c r="R138" i="16"/>
  <c r="R132" i="16"/>
  <c r="R80" i="16"/>
  <c r="R121" i="16"/>
  <c r="R149" i="16"/>
  <c r="R161" i="16"/>
  <c r="R125" i="16"/>
  <c r="R124" i="16"/>
  <c r="R111" i="16"/>
  <c r="R148" i="16"/>
  <c r="R122" i="16"/>
  <c r="R116" i="16"/>
  <c r="R96" i="16"/>
  <c r="R140" i="16"/>
  <c r="R157" i="16"/>
  <c r="R141" i="16"/>
  <c r="R154" i="16"/>
  <c r="R104" i="16"/>
  <c r="R87" i="16"/>
  <c r="R169" i="16"/>
  <c r="R107" i="16"/>
  <c r="R137" i="16"/>
  <c r="R63" i="16"/>
  <c r="R118" i="16"/>
  <c r="R129" i="16"/>
  <c r="R100" i="16"/>
  <c r="R95" i="16"/>
  <c r="R144" i="16"/>
  <c r="R128" i="16"/>
  <c r="R103" i="16"/>
  <c r="R79" i="16"/>
  <c r="R172" i="16"/>
  <c r="R47" i="16"/>
  <c r="S78" i="16"/>
  <c r="S79" i="16"/>
  <c r="S89" i="16"/>
  <c r="S46" i="16"/>
  <c r="S76" i="16"/>
  <c r="S85" i="16"/>
  <c r="S90" i="16"/>
  <c r="S91" i="16"/>
  <c r="S97" i="16"/>
  <c r="S102" i="16"/>
  <c r="S103" i="16"/>
  <c r="S109" i="16"/>
  <c r="S123" i="16"/>
  <c r="S125" i="16"/>
  <c r="S135" i="16"/>
  <c r="S137" i="16"/>
  <c r="S143" i="16"/>
  <c r="S149" i="16"/>
  <c r="S45" i="16"/>
  <c r="S77" i="16"/>
  <c r="S87" i="16"/>
  <c r="S121" i="16"/>
  <c r="S127" i="16"/>
  <c r="S139" i="16"/>
  <c r="S147" i="16"/>
  <c r="S174" i="16"/>
  <c r="S63" i="16"/>
  <c r="S82" i="16"/>
  <c r="S86" i="16"/>
  <c r="S101" i="16"/>
  <c r="S110" i="16"/>
  <c r="S119" i="16"/>
  <c r="S131" i="16"/>
  <c r="S133" i="16"/>
  <c r="S155" i="16"/>
  <c r="S161" i="16"/>
  <c r="S167" i="16"/>
  <c r="S171" i="16"/>
  <c r="S81" i="16"/>
  <c r="S93" i="16"/>
  <c r="S95" i="16"/>
  <c r="S105" i="16"/>
  <c r="S106" i="16"/>
  <c r="S113" i="16"/>
  <c r="S129" i="16"/>
  <c r="S141" i="16"/>
  <c r="S145" i="16"/>
  <c r="S153" i="16"/>
  <c r="S159" i="16"/>
  <c r="S160" i="16"/>
  <c r="S170" i="16"/>
  <c r="S83" i="16"/>
  <c r="S151" i="16"/>
  <c r="S157" i="16"/>
  <c r="S163" i="16"/>
  <c r="S98" i="16"/>
  <c r="S117" i="16"/>
  <c r="S173" i="16"/>
  <c r="S175" i="16"/>
  <c r="S94" i="16"/>
  <c r="S156" i="16"/>
  <c r="S107" i="16"/>
  <c r="S99" i="16"/>
  <c r="S111" i="16"/>
  <c r="S154" i="16"/>
  <c r="S176" i="16"/>
  <c r="S120" i="16"/>
  <c r="S112" i="16"/>
  <c r="S138" i="16"/>
  <c r="S169" i="16"/>
  <c r="S150" i="16"/>
  <c r="S118" i="16"/>
  <c r="S96" i="16"/>
  <c r="S115" i="16"/>
  <c r="S166" i="16"/>
  <c r="S158" i="16"/>
  <c r="S108" i="16"/>
  <c r="S47" i="16"/>
  <c r="S148" i="16"/>
  <c r="S165" i="16"/>
  <c r="S136" i="16"/>
  <c r="S168" i="16"/>
  <c r="S140" i="16"/>
  <c r="S130" i="16"/>
  <c r="S132" i="16"/>
  <c r="S128" i="16"/>
  <c r="S92" i="16"/>
  <c r="S88" i="16"/>
  <c r="S84" i="16"/>
  <c r="S114" i="16"/>
  <c r="S48" i="16"/>
  <c r="S116" i="16"/>
  <c r="S142" i="16"/>
  <c r="S100" i="16"/>
  <c r="S146" i="16"/>
  <c r="S124" i="16"/>
  <c r="S122" i="16"/>
  <c r="S104" i="16"/>
  <c r="S75" i="16"/>
  <c r="S164" i="16"/>
  <c r="S126" i="16"/>
  <c r="S172" i="16"/>
  <c r="S152" i="16"/>
  <c r="S144" i="16"/>
  <c r="S162" i="16"/>
  <c r="S134" i="16"/>
  <c r="S80" i="16"/>
  <c r="S61" i="16"/>
  <c r="W139" i="16" l="1"/>
  <c r="X139" i="16" s="1"/>
  <c r="Y139" i="16" s="1"/>
  <c r="Z139" i="16" s="1"/>
  <c r="W71" i="16"/>
  <c r="X71" i="16" s="1"/>
  <c r="W129" i="16"/>
  <c r="X129" i="16" s="1"/>
  <c r="Y129" i="16" s="1"/>
  <c r="Z129" i="16" s="1"/>
  <c r="W117" i="16"/>
  <c r="X117" i="16" s="1"/>
  <c r="Y117" i="16" s="1"/>
  <c r="Z117" i="16" s="1"/>
  <c r="W61" i="16"/>
  <c r="X61" i="16" s="1"/>
  <c r="Y61" i="16" s="1"/>
  <c r="Z61" i="16" s="1"/>
  <c r="W103" i="16"/>
  <c r="X103" i="16" s="1"/>
  <c r="Y103" i="16" s="1"/>
  <c r="Z103" i="16" s="1"/>
  <c r="W171" i="16"/>
  <c r="X171" i="16" s="1"/>
  <c r="Y171" i="16" s="1"/>
  <c r="Z171" i="16" s="1"/>
  <c r="W120" i="16"/>
  <c r="X120" i="16" s="1"/>
  <c r="Y120" i="16" s="1"/>
  <c r="Z120" i="16" s="1"/>
  <c r="W172" i="16"/>
  <c r="X172" i="16" s="1"/>
  <c r="Y172" i="16" s="1"/>
  <c r="Z172" i="16" s="1"/>
  <c r="W107" i="16"/>
  <c r="X107" i="16" s="1"/>
  <c r="Y107" i="16" s="1"/>
  <c r="W87" i="16"/>
  <c r="X87" i="16" s="1"/>
  <c r="Y87" i="16" s="1"/>
  <c r="W148" i="16"/>
  <c r="X148" i="16" s="1"/>
  <c r="W121" i="16"/>
  <c r="X121" i="16" s="1"/>
  <c r="Y121" i="16" s="1"/>
  <c r="Z121" i="16" s="1"/>
  <c r="W48" i="16"/>
  <c r="X48" i="16" s="1"/>
  <c r="Y48" i="16" s="1"/>
  <c r="Z48" i="16" s="1"/>
  <c r="W106" i="16"/>
  <c r="X106" i="16" s="1"/>
  <c r="Y106" i="16" s="1"/>
  <c r="W41" i="16"/>
  <c r="X41" i="16" s="1"/>
  <c r="W77" i="16"/>
  <c r="X77" i="16" s="1"/>
  <c r="Y77" i="16" s="1"/>
  <c r="W93" i="16"/>
  <c r="X93" i="16" s="1"/>
  <c r="Y93" i="16" s="1"/>
  <c r="Z93" i="16" s="1"/>
  <c r="W27" i="16"/>
  <c r="X27" i="16" s="1"/>
  <c r="Y27" i="16" s="1"/>
  <c r="W157" i="16"/>
  <c r="X157" i="16" s="1"/>
  <c r="Y157" i="16" s="1"/>
  <c r="Z157" i="16" s="1"/>
  <c r="W80" i="16"/>
  <c r="X80" i="16" s="1"/>
  <c r="Y80" i="16" s="1"/>
  <c r="Z80" i="16" s="1"/>
  <c r="W166" i="16"/>
  <c r="X166" i="16" s="1"/>
  <c r="Y166" i="16" s="1"/>
  <c r="Z166" i="16" s="1"/>
  <c r="W81" i="16"/>
  <c r="X81" i="16" s="1"/>
  <c r="W132" i="16"/>
  <c r="X132" i="16" s="1"/>
  <c r="W168" i="16"/>
  <c r="X168" i="16" s="1"/>
  <c r="Y168" i="16" s="1"/>
  <c r="Z168" i="16" s="1"/>
  <c r="W167" i="16"/>
  <c r="X167" i="16" s="1"/>
  <c r="Y167" i="16" s="1"/>
  <c r="Z167" i="16" s="1"/>
  <c r="W122" i="16"/>
  <c r="X122" i="16" s="1"/>
  <c r="Y122" i="16" s="1"/>
  <c r="Z122" i="16" s="1"/>
  <c r="W138" i="16"/>
  <c r="X138" i="16" s="1"/>
  <c r="Y138" i="16" s="1"/>
  <c r="Z138" i="16" s="1"/>
  <c r="W91" i="16"/>
  <c r="X91" i="16" s="1"/>
  <c r="Y91" i="16" s="1"/>
  <c r="W164" i="16"/>
  <c r="X164" i="16" s="1"/>
  <c r="W174" i="16"/>
  <c r="X174" i="16" s="1"/>
  <c r="Y174" i="16" s="1"/>
  <c r="W156" i="16"/>
  <c r="X156" i="16" s="1"/>
  <c r="Y156" i="16" s="1"/>
  <c r="Z156" i="16" s="1"/>
  <c r="W33" i="16"/>
  <c r="X33" i="16" s="1"/>
  <c r="Y33" i="16" s="1"/>
  <c r="Z33" i="16" s="1"/>
  <c r="W137" i="16"/>
  <c r="X137" i="16" s="1"/>
  <c r="Y137" i="16" s="1"/>
  <c r="Z137" i="16" s="1"/>
  <c r="W149" i="16"/>
  <c r="X149" i="16" s="1"/>
  <c r="Y149" i="16" s="1"/>
  <c r="W82" i="16"/>
  <c r="W85" i="16"/>
  <c r="X85" i="16" s="1"/>
  <c r="W152" i="16"/>
  <c r="X152" i="16" s="1"/>
  <c r="Y152" i="16" s="1"/>
  <c r="W89" i="16"/>
  <c r="X89" i="16" s="1"/>
  <c r="W96" i="16"/>
  <c r="X96" i="16" s="1"/>
  <c r="Y96" i="16" s="1"/>
  <c r="W111" i="16"/>
  <c r="X111" i="16" s="1"/>
  <c r="Y111" i="16" s="1"/>
  <c r="Z111" i="16" s="1"/>
  <c r="W153" i="16"/>
  <c r="X153" i="16" s="1"/>
  <c r="W38" i="16"/>
  <c r="X38" i="16" s="1"/>
  <c r="Y38" i="16" s="1"/>
  <c r="Z38" i="16" s="1"/>
  <c r="W162" i="16"/>
  <c r="X162" i="16" s="1"/>
  <c r="Y162" i="16" s="1"/>
  <c r="Z162" i="16" s="1"/>
  <c r="W114" i="16"/>
  <c r="X114" i="16" s="1"/>
  <c r="W78" i="16"/>
  <c r="X78" i="16" s="1"/>
  <c r="W104" i="16"/>
  <c r="X104" i="16" s="1"/>
  <c r="Y104" i="16" s="1"/>
  <c r="Z104" i="16" s="1"/>
  <c r="W92" i="16"/>
  <c r="W101" i="16"/>
  <c r="X101" i="16" s="1"/>
  <c r="Y101" i="16" s="1"/>
  <c r="Z101" i="16" s="1"/>
  <c r="W126" i="16"/>
  <c r="X126" i="16" s="1"/>
  <c r="Y126" i="16" s="1"/>
  <c r="W98" i="16"/>
  <c r="X98" i="16" s="1"/>
  <c r="W150" i="16"/>
  <c r="X150" i="16" s="1"/>
  <c r="Y150" i="16" s="1"/>
  <c r="Z150" i="16" s="1"/>
  <c r="W112" i="16"/>
  <c r="X112" i="16" s="1"/>
  <c r="Y112" i="16" s="1"/>
  <c r="W154" i="16"/>
  <c r="X154" i="16" s="1"/>
  <c r="Y154" i="16" s="1"/>
  <c r="Z154" i="16" s="1"/>
  <c r="W116" i="16"/>
  <c r="X116" i="16" s="1"/>
  <c r="Y116" i="16" s="1"/>
  <c r="Z116" i="16" s="1"/>
  <c r="W83" i="16"/>
  <c r="X83" i="16" s="1"/>
  <c r="Y83" i="16" s="1"/>
  <c r="W47" i="16"/>
  <c r="X47" i="16" s="1"/>
  <c r="Y47" i="16" s="1"/>
  <c r="W39" i="16"/>
  <c r="X39" i="16" s="1"/>
  <c r="W140" i="16"/>
  <c r="X140" i="16" s="1"/>
  <c r="W115" i="16"/>
  <c r="W108" i="16"/>
  <c r="X108" i="16" s="1"/>
  <c r="W163" i="16"/>
  <c r="X163" i="16" s="1"/>
  <c r="W123" i="16"/>
  <c r="X123" i="16" s="1"/>
  <c r="Y123" i="16" s="1"/>
  <c r="Z123" i="16" s="1"/>
  <c r="W90" i="16"/>
  <c r="X90" i="16" s="1"/>
  <c r="Y90" i="16" s="1"/>
  <c r="Z90" i="16" s="1"/>
  <c r="W131" i="16"/>
  <c r="X131" i="16" s="1"/>
  <c r="W127" i="16"/>
  <c r="X127" i="16" s="1"/>
  <c r="Y127" i="16" s="1"/>
  <c r="Z127" i="16" s="1"/>
  <c r="W176" i="16"/>
  <c r="X176" i="16" s="1"/>
  <c r="W94" i="16"/>
  <c r="X94" i="16" s="1"/>
  <c r="Y94" i="16" s="1"/>
  <c r="Z94" i="16" s="1"/>
  <c r="W158" i="16"/>
  <c r="X158" i="16" s="1"/>
  <c r="Y158" i="16" s="1"/>
  <c r="Z158" i="16" s="1"/>
  <c r="W109" i="16"/>
  <c r="W142" i="16"/>
  <c r="X142" i="16" s="1"/>
  <c r="W130" i="16"/>
  <c r="X130" i="16" s="1"/>
  <c r="Y130" i="16" s="1"/>
  <c r="W141" i="16"/>
  <c r="W99" i="16"/>
  <c r="X99" i="16" s="1"/>
  <c r="W110" i="16"/>
  <c r="X110" i="16" s="1"/>
  <c r="W46" i="16"/>
  <c r="X46" i="16" s="1"/>
  <c r="Y46" i="16" s="1"/>
  <c r="W75" i="16"/>
  <c r="X75" i="16" s="1"/>
  <c r="Y75" i="16" s="1"/>
  <c r="Z75" i="16" s="1"/>
  <c r="W76" i="16"/>
  <c r="X76" i="16" s="1"/>
  <c r="W175" i="16"/>
  <c r="X175" i="16" s="1"/>
  <c r="Y175" i="16" s="1"/>
  <c r="W84" i="16"/>
  <c r="X84" i="16" s="1"/>
  <c r="Y84" i="16" s="1"/>
  <c r="Z84" i="16" s="1"/>
  <c r="W97" i="16"/>
  <c r="X97" i="16" s="1"/>
  <c r="Y97" i="16" s="1"/>
  <c r="W159" i="16"/>
  <c r="W86" i="16"/>
  <c r="W169" i="16"/>
  <c r="X169" i="16" s="1"/>
  <c r="Y169" i="16" s="1"/>
  <c r="W165" i="16"/>
  <c r="W124" i="16"/>
  <c r="X124" i="16" s="1"/>
  <c r="Y124" i="16" s="1"/>
  <c r="Z124" i="16" s="1"/>
  <c r="W102" i="16"/>
  <c r="X102" i="16" s="1"/>
  <c r="W161" i="16"/>
  <c r="X161" i="16" s="1"/>
  <c r="W135" i="16"/>
  <c r="X135" i="16" s="1"/>
  <c r="Y135" i="16" s="1"/>
  <c r="W134" i="16"/>
  <c r="X134" i="16" s="1"/>
  <c r="Y134" i="16" s="1"/>
  <c r="Z134" i="16" s="1"/>
  <c r="W79" i="16"/>
  <c r="X79" i="16" s="1"/>
  <c r="Y79" i="16" s="1"/>
  <c r="W95" i="16"/>
  <c r="X95" i="16" s="1"/>
  <c r="W125" i="16"/>
  <c r="X125" i="16" s="1"/>
  <c r="Y125" i="16" s="1"/>
  <c r="Z125" i="16" s="1"/>
  <c r="W88" i="16"/>
  <c r="X88" i="16" s="1"/>
  <c r="W145" i="16"/>
  <c r="W45" i="16"/>
  <c r="X45" i="16" s="1"/>
  <c r="W136" i="16"/>
  <c r="X136" i="16" s="1"/>
  <c r="Y136" i="16" s="1"/>
  <c r="Z136" i="16" s="1"/>
  <c r="W118" i="16"/>
  <c r="X118" i="16" s="1"/>
  <c r="Y118" i="16" s="1"/>
  <c r="Z118" i="16" s="1"/>
  <c r="W160" i="16"/>
  <c r="X160" i="16" s="1"/>
  <c r="Y160" i="16" s="1"/>
  <c r="Z160" i="16" s="1"/>
  <c r="W146" i="16"/>
  <c r="X146" i="16" s="1"/>
  <c r="Y146" i="16" s="1"/>
  <c r="Z146" i="16" s="1"/>
  <c r="W143" i="16"/>
  <c r="W119" i="16"/>
  <c r="X119" i="16" s="1"/>
  <c r="Y119" i="16" s="1"/>
  <c r="W128" i="16"/>
  <c r="X128" i="16" s="1"/>
  <c r="W100" i="16"/>
  <c r="W133" i="16"/>
  <c r="X133" i="16" s="1"/>
  <c r="Y133" i="16" s="1"/>
  <c r="Z133" i="16" s="1"/>
  <c r="W173" i="16"/>
  <c r="X173" i="16" s="1"/>
  <c r="W170" i="16"/>
  <c r="X170" i="16" s="1"/>
  <c r="W105" i="16"/>
  <c r="W155" i="16"/>
  <c r="X155" i="16" s="1"/>
  <c r="W144" i="16"/>
  <c r="X144" i="16" s="1"/>
  <c r="W151" i="16"/>
  <c r="X151" i="16" s="1"/>
  <c r="W113" i="16"/>
  <c r="X113" i="16" s="1"/>
  <c r="W147" i="16"/>
  <c r="X147" i="16" s="1"/>
  <c r="F7" i="13"/>
  <c r="F6" i="13"/>
  <c r="K8" i="26" l="1"/>
  <c r="L8" i="26" s="1"/>
  <c r="Y71" i="16"/>
  <c r="Z71" i="16" s="1"/>
  <c r="Y148" i="16"/>
  <c r="Z148" i="16" s="1"/>
  <c r="Y41" i="16"/>
  <c r="Z27" i="16"/>
  <c r="Z174" i="16"/>
  <c r="G18" i="16"/>
  <c r="Z107" i="16"/>
  <c r="Y81" i="16"/>
  <c r="Z81" i="16" s="1"/>
  <c r="Y164" i="16"/>
  <c r="Z164" i="16" s="1"/>
  <c r="Y132" i="16"/>
  <c r="Z132" i="16" s="1"/>
  <c r="X92" i="16"/>
  <c r="Y92" i="16" s="1"/>
  <c r="Z92" i="16" s="1"/>
  <c r="Y89" i="16"/>
  <c r="Z89" i="16" s="1"/>
  <c r="X82" i="16"/>
  <c r="Y82" i="16" s="1"/>
  <c r="Z82" i="16" s="1"/>
  <c r="Z87" i="16"/>
  <c r="Y85" i="16"/>
  <c r="Z85" i="16" s="1"/>
  <c r="Z96" i="16"/>
  <c r="Y78" i="16"/>
  <c r="Z78" i="16" s="1"/>
  <c r="Y140" i="16"/>
  <c r="Z140" i="16" s="1"/>
  <c r="Z126" i="16"/>
  <c r="Z91" i="16"/>
  <c r="Z83" i="16"/>
  <c r="Y108" i="16"/>
  <c r="Z108" i="16" s="1"/>
  <c r="Y163" i="16"/>
  <c r="Z163" i="16" s="1"/>
  <c r="Y142" i="16"/>
  <c r="Z142" i="16" s="1"/>
  <c r="Z77" i="16"/>
  <c r="Y39" i="16"/>
  <c r="Y176" i="16"/>
  <c r="Z176" i="16" s="1"/>
  <c r="X109" i="16"/>
  <c r="Y109" i="16" s="1"/>
  <c r="Z109" i="16" s="1"/>
  <c r="Y99" i="16"/>
  <c r="Z99" i="16" s="1"/>
  <c r="X115" i="16"/>
  <c r="Y115" i="16" s="1"/>
  <c r="X141" i="16"/>
  <c r="Y141" i="16" s="1"/>
  <c r="Y131" i="16"/>
  <c r="Z131" i="16" s="1"/>
  <c r="Z46" i="16"/>
  <c r="Y76" i="16"/>
  <c r="Z76" i="16" s="1"/>
  <c r="X159" i="16"/>
  <c r="Y159" i="16" s="1"/>
  <c r="Z159" i="16" s="1"/>
  <c r="Y95" i="16"/>
  <c r="Z95" i="16" s="1"/>
  <c r="Y102" i="16"/>
  <c r="Z102" i="16" s="1"/>
  <c r="Y170" i="16"/>
  <c r="Z170" i="16" s="1"/>
  <c r="Y161" i="16"/>
  <c r="Z161" i="16" s="1"/>
  <c r="Z149" i="16"/>
  <c r="Z169" i="16"/>
  <c r="Z112" i="16"/>
  <c r="Y153" i="16"/>
  <c r="Z153" i="16" s="1"/>
  <c r="Z106" i="16"/>
  <c r="Y88" i="16"/>
  <c r="Z88" i="16" s="1"/>
  <c r="Z175" i="16"/>
  <c r="X105" i="16"/>
  <c r="Y105" i="16" s="1"/>
  <c r="Z105" i="16" s="1"/>
  <c r="Y128" i="16"/>
  <c r="Z128" i="16" s="1"/>
  <c r="Y147" i="16"/>
  <c r="Z147" i="16" s="1"/>
  <c r="Z79" i="16"/>
  <c r="Y173" i="16"/>
  <c r="Z173" i="16" s="1"/>
  <c r="X165" i="16"/>
  <c r="Y165" i="16" s="1"/>
  <c r="Y151" i="16"/>
  <c r="Z151" i="16" s="1"/>
  <c r="Y110" i="16"/>
  <c r="Z110" i="16" s="1"/>
  <c r="Y114" i="16"/>
  <c r="Z114" i="16" s="1"/>
  <c r="X143" i="16"/>
  <c r="Y143" i="16" s="1"/>
  <c r="Y155" i="16"/>
  <c r="Z155" i="16" s="1"/>
  <c r="Y144" i="16"/>
  <c r="Z144" i="16" s="1"/>
  <c r="Z119" i="16"/>
  <c r="Z130" i="16"/>
  <c r="X86" i="16"/>
  <c r="Y86" i="16" s="1"/>
  <c r="X145" i="16"/>
  <c r="Z152" i="16"/>
  <c r="Y113" i="16"/>
  <c r="Z113" i="16" s="1"/>
  <c r="Y98" i="16"/>
  <c r="Z98" i="16" s="1"/>
  <c r="Z97" i="16"/>
  <c r="X100" i="16"/>
  <c r="Y100" i="16" s="1"/>
  <c r="Z100" i="16" s="1"/>
  <c r="Z135" i="16"/>
  <c r="Y45" i="16"/>
  <c r="Z45" i="16" s="1"/>
  <c r="G7" i="16"/>
  <c r="G14" i="16" s="1"/>
  <c r="K6" i="26" l="1"/>
  <c r="L6" i="26" s="1"/>
  <c r="K5" i="26"/>
  <c r="L5" i="26" s="1"/>
  <c r="Z141" i="16"/>
  <c r="Z115" i="16"/>
  <c r="Z86" i="16"/>
  <c r="Y145" i="16"/>
  <c r="Z145" i="16" s="1"/>
  <c r="Z165" i="16"/>
  <c r="Z143" i="16"/>
  <c r="F12" i="13"/>
  <c r="F5" i="13"/>
  <c r="G17" i="16" l="1"/>
  <c r="F16" i="13" l="1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49" authorId="0" shapeId="0" xr:uid="{0F7FD836-ED6D-4356-9ABD-47FC8B89167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Nettófækkun um 14 íbúðir við Nýbýlaveg með síðustu skipulagsbr.</t>
        </r>
      </text>
    </comment>
    <comment ref="C69" authorId="0" shapeId="0" xr:uid="{CB09A8DB-B02E-43BD-81DE-6BDED879DFF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0" authorId="0" shapeId="0" xr:uid="{56CB5E69-53C9-4EA1-B33D-A43F0AE9AE9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AB25" authorId="0" shapeId="0" xr:uid="{C199A25A-B3E1-450C-860C-A7B3F85545D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Sérdállkur eingöngu fyrir Kópavog og Seltjarnarnes. Mat á húsnæði sem rifið er tekið út fyrir heildarmat til að gæta samræmis við önnur sveitarfélög</t>
        </r>
      </text>
    </comment>
    <comment ref="G47" authorId="0" shapeId="0" xr:uid="{DF84DAB3-D172-4DBF-9736-79E252593A2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33.000 fm.</t>
        </r>
      </text>
    </comment>
    <comment ref="H69" authorId="0" shapeId="0" xr:uid="{5C76FD47-3224-4D31-86F3-37CB822C8FF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>Reyndartölur: Urðarhvarf 2,4,6,8 og 14</t>
        </r>
      </text>
    </comment>
    <comment ref="I69" authorId="0" shapeId="0" xr:uid="{3127E0B7-64E5-44FA-B871-02C3699DFAA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Urðarhvarf 16</t>
        </r>
      </text>
    </comment>
    <comment ref="J69" authorId="0" shapeId="0" xr:uid="{89F0EF95-4392-4EFA-9021-45AE73DF989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Urðarhvarf 10 og 12</t>
        </r>
      </text>
    </comment>
    <comment ref="C71" authorId="0" shapeId="0" xr:uid="{ED09A2CA-D7B4-4E4A-8A24-3D7C24D262C3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2" authorId="0" shapeId="0" xr:uid="{2DC957CB-2655-4341-889E-DEC7F9FFCAE2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3" authorId="0" shapeId="0" xr:uid="{5DD17584-D6A7-496C-9957-7177493D3433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4" authorId="0" shapeId="0" xr:uid="{F5385B50-97AF-47FB-B6E8-5F3B63AA0A30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69" authorId="0" shapeId="0" xr:uid="{89F9C48F-65A3-48D0-ACDD-E963D5DABE1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  <comment ref="C70" authorId="0" shapeId="0" xr:uid="{2668C1C3-A8A7-4528-904D-309FA496DA4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DSK enn í gildi? Á að endurskoða það?</t>
        </r>
      </text>
    </comment>
  </commentList>
</comments>
</file>

<file path=xl/sharedStrings.xml><?xml version="1.0" encoding="utf-8"?>
<sst xmlns="http://schemas.openxmlformats.org/spreadsheetml/2006/main" count="923" uniqueCount="248">
  <si>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</si>
  <si>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</si>
  <si>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</si>
  <si>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</si>
  <si>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</si>
  <si>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</si>
  <si>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</si>
  <si>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</si>
  <si>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</si>
  <si>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</si>
  <si>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</si>
  <si>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</si>
  <si>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</si>
  <si>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</si>
  <si>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</si>
  <si>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</si>
  <si>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</si>
  <si>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</si>
  <si>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</si>
  <si>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</si>
  <si>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</si>
  <si>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</si>
  <si>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</si>
  <si>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</si>
  <si>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</si>
  <si>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</si>
  <si>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</si>
  <si>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</si>
  <si>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</si>
  <si>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</si>
  <si>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</si>
  <si>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</si>
  <si>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</si>
  <si>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</si>
  <si>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</si>
  <si>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</si>
  <si>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</si>
  <si>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</si>
  <si>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</si>
  <si>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Meðaltal pr. ár, 2020-2024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</si>
  <si>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</si>
  <si>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</si>
  <si>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</si>
  <si>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</si>
  <si>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</si>
  <si>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</si>
  <si>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</si>
  <si>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</si>
  <si>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</si>
  <si>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</si>
  <si>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</si>
  <si>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</si>
  <si>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</si>
  <si>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</si>
  <si>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</si>
  <si>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</si>
  <si>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</si>
  <si>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</si>
  <si>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</si>
  <si>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</si>
  <si>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</si>
  <si>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</si>
  <si>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</si>
  <si>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</si>
  <si>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</si>
  <si>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</si>
  <si>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</si>
  <si>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</si>
  <si>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</si>
  <si>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</si>
  <si>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</si>
  <si>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</si>
  <si>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Byggingarhæf svæði þar sem hægt er að gefa út byggingarleyfi strax um umsókn berst.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</si>
  <si>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</si>
  <si>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</si>
  <si>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</si>
  <si>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</si>
  <si>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</si>
  <si>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</si>
  <si>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</si>
  <si>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</si>
  <si>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</si>
  <si>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</si>
  <si>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% frá 2018</t>
  </si>
  <si>
    <t>Áætlað fullgert húsnæði 2020-2024, á ári og samtals.</t>
  </si>
  <si>
    <t>Áætlað fullgert 2020-2024, á ári og samtals</t>
  </si>
  <si>
    <t>Fjöldi</t>
  </si>
  <si>
    <t>Skipulögð svæði á framkvæmdastigi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</si>
  <si>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</si>
  <si>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</si>
  <si>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</si>
  <si>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</si>
  <si>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</si>
  <si>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Þróunarsvæði, áætlaðar heimildir</t>
  </si>
  <si>
    <t>Framtíðarsvæði/lauslegar hugmyndir, áætlaðar heimildir</t>
  </si>
  <si>
    <t>Mstig 5-7</t>
  </si>
  <si>
    <t>Mstig 1-4</t>
  </si>
  <si>
    <t>SKÝRINGAR / LEIÐBEININGAR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</si>
  <si>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</si>
  <si>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</si>
  <si>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</si>
  <si>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</si>
  <si>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</si>
  <si>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</si>
  <si>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</si>
  <si>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</si>
  <si>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</si>
  <si>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</si>
  <si>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</si>
  <si>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</si>
  <si>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</si>
  <si>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</si>
  <si>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</si>
  <si>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</si>
  <si>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</si>
  <si>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</si>
  <si>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∆ T (m)</t>
  </si>
  <si>
    <t>Alls, heimildir og áætlaðar heimildir til framtíðar</t>
  </si>
  <si>
    <t>Yfirlit</t>
  </si>
  <si>
    <t>ATVINNU- OG SÉRHÆFT HÚSNÆÐI</t>
  </si>
  <si>
    <t>YFIRLIT YFIR NÝTT HÚSNÆÐI</t>
  </si>
  <si>
    <t>Áætlað framtíðarhúsnæði í skipulagi, bæði gildandi heimildir og áætlað</t>
  </si>
  <si>
    <t>ÍBÚÐARHÚSNÆÐI</t>
  </si>
  <si>
    <t>ÁÆTLAÐ FULLGERT Á ÁRUNUM 2020-2024</t>
  </si>
  <si>
    <t>Áætlað að komi inn á markaðinn sem fullgert húsnæði (Mstig 5-7)</t>
  </si>
  <si>
    <t>Áætlað ársmeðaltal 2020-2024</t>
  </si>
  <si>
    <t>Einstök verkefni / svæði</t>
  </si>
  <si>
    <t>Alls íbúðir</t>
  </si>
  <si>
    <t>Alls fm</t>
  </si>
  <si>
    <t>A&amp;S (m2)</t>
  </si>
  <si>
    <t>Kópavogur</t>
  </si>
  <si>
    <t>Sérbýli í Kórum og Vatnsenda</t>
  </si>
  <si>
    <t>201 Smári</t>
  </si>
  <si>
    <t>Nónhæð</t>
  </si>
  <si>
    <t>Glaðheimar</t>
  </si>
  <si>
    <t>Lundur</t>
  </si>
  <si>
    <t>Bryggjuhverfi</t>
  </si>
  <si>
    <t>Kársnes</t>
  </si>
  <si>
    <t>Auðbrekka rammasamkomulag</t>
  </si>
  <si>
    <t>Vatnsendahlíð</t>
  </si>
  <si>
    <t>Vatnsendahvarf</t>
  </si>
  <si>
    <t>Miðbær</t>
  </si>
  <si>
    <t>Traðir</t>
  </si>
  <si>
    <t>Digranes</t>
  </si>
  <si>
    <t>Kársnesskóli</t>
  </si>
  <si>
    <t>Smárinn</t>
  </si>
  <si>
    <t>Fífuhvammur</t>
  </si>
  <si>
    <t>Vatnsendi</t>
  </si>
  <si>
    <t>Smáraskóli</t>
  </si>
  <si>
    <t>Kópavogsskóli?</t>
  </si>
  <si>
    <t>Nýr grunnskóli?</t>
  </si>
  <si>
    <t>Snælandsskóli</t>
  </si>
  <si>
    <t>Lindaskóli</t>
  </si>
  <si>
    <t>Kársnes F2 (Bryggjuhverfi)</t>
  </si>
  <si>
    <t>Kársnes F3 (Vesturvör)</t>
  </si>
  <si>
    <t>Kársnes F3 (Vesturvör) þróun</t>
  </si>
  <si>
    <t>Kársnes F4 (Hafnarbraut)</t>
  </si>
  <si>
    <t>Kársnes F4 (Hafnarbraut) þróun</t>
  </si>
  <si>
    <t>Kársnes F5 (Smábátahöfnin)</t>
  </si>
  <si>
    <t>Kársnes F5 (Smábátahöfnin) þróun</t>
  </si>
  <si>
    <t>Kársnes F5 (Hafnarbraut)</t>
  </si>
  <si>
    <t>Kársnes F5 (Hafnarbraut) þróun</t>
  </si>
  <si>
    <t>Kársnes F1 (Landsréttarlóð) þróun</t>
  </si>
  <si>
    <t>Kársnes F7 (Brúarsporður) þróun</t>
  </si>
  <si>
    <t>Kársnes F6 (Víkin)</t>
  </si>
  <si>
    <t>Kársnes F6 (Víkin) þróun</t>
  </si>
  <si>
    <t>Kársnes ýmis þétting byggðar þróun (7 íb pr. ár í 20 ár)</t>
  </si>
  <si>
    <t>Kársnes A4 (Kópavogsbraut) þróun</t>
  </si>
  <si>
    <t>Kársnes A1 (Kópavogstún)</t>
  </si>
  <si>
    <t>Digranes B1 (Miðbær Gjáin) þróun</t>
  </si>
  <si>
    <t>Digranes B2 (Miðbær Hamraborg) þróun</t>
  </si>
  <si>
    <t>Digranes B3 (Auðbrekka) þróun</t>
  </si>
  <si>
    <t>Digranes B3 (Auðbrekka)</t>
  </si>
  <si>
    <t>Kópavogsskóli</t>
  </si>
  <si>
    <t>Digranes B4 (Neðstartröð) þróun</t>
  </si>
  <si>
    <t>Digranes C1 (Lundur)</t>
  </si>
  <si>
    <t>Digranes B27 (Álfhólsvegur) þróun</t>
  </si>
  <si>
    <t>Digranes C,D,E (5 íbúðir pr. ár í 20 ár)</t>
  </si>
  <si>
    <t>Digranes B29 (Skólatröð) þróun</t>
  </si>
  <si>
    <t>Smárinn A11 (Nónhæð)</t>
  </si>
  <si>
    <t>Smárinn E2 (201 Smári)</t>
  </si>
  <si>
    <t>Smárinn E2 (201 Smári) þróun?</t>
  </si>
  <si>
    <t>Smárinn E3 (Smáralind)</t>
  </si>
  <si>
    <t>Fífuhvammur A1 (Gustssvæðið) þróun</t>
  </si>
  <si>
    <t>Fífuhvammur A3 (Glaðheimar)</t>
  </si>
  <si>
    <t>Hörðuvallaskóli</t>
  </si>
  <si>
    <t>Vatnsendi K4 (Vatnsendahlíð V)</t>
  </si>
  <si>
    <t>Vatnsendi K5 (Vatnsendahlíð A)</t>
  </si>
  <si>
    <t>Vatnsendi D1 (Vatnsendahvarf V)</t>
  </si>
  <si>
    <t>Vatnsendi D2 (Vatnsendahvarf A)</t>
  </si>
  <si>
    <t>Vatnsendi K1 (framtíðarsvæði)</t>
  </si>
  <si>
    <t>Kársnes F8 (Baðlónssvæði) þróun</t>
  </si>
  <si>
    <t>Kársnes C1 (Óperureitur?)</t>
  </si>
  <si>
    <t>Digranes A3 (Digranesvegur) þróun</t>
  </si>
  <si>
    <t>Vatnsendi F3 (Urðarhvarf)</t>
  </si>
  <si>
    <t>Vatnsendi F2 (Víkurhvarf)</t>
  </si>
  <si>
    <t>Vatnsendi I1 (Gilsbakkareitur)</t>
  </si>
  <si>
    <t>Vatnsendi F1 (Tóna- og Turnahvarf)</t>
  </si>
  <si>
    <t>M1-4</t>
  </si>
  <si>
    <t>M5-7</t>
  </si>
  <si>
    <t>Ónýttar H.</t>
  </si>
  <si>
    <t>Nr</t>
  </si>
  <si>
    <t>Tónahvarf og Turnahvarf</t>
  </si>
  <si>
    <t>Smárinn D1 (Dalvegur V)</t>
  </si>
  <si>
    <t>Smárinn D2 (Dalvegur A)</t>
  </si>
  <si>
    <t>Smárinn E2 (201 Smári) þróun (ath.)</t>
  </si>
  <si>
    <t>Kársnes F8 (Baðlónssvæði)</t>
  </si>
  <si>
    <t>Kársnes F2 (Bryggjuhverfi) þróun (Ora-reitur o.fl.)</t>
  </si>
  <si>
    <t>næstum 700 íb/ár skv. samant. SS</t>
  </si>
  <si>
    <t>beinn innsláttur íbúða á ári á markað - sjá dálka V til Z</t>
  </si>
  <si>
    <t>Þróunaráætlun Kópavogs 2020-2024</t>
  </si>
  <si>
    <t>Kópavogstún</t>
  </si>
  <si>
    <t>Miðbær Kópavogs</t>
  </si>
  <si>
    <t>%</t>
  </si>
  <si>
    <t>Smárinn C,D,E (2 íbúðir pr. ár í 20 ár)</t>
  </si>
  <si>
    <t>Dalvegur</t>
  </si>
  <si>
    <t>Auðbrekka</t>
  </si>
  <si>
    <t>Vatnsendahvarf atvinnuhluti</t>
  </si>
  <si>
    <t>Glaðheimar austur</t>
  </si>
  <si>
    <t>Glaðheimar vestur</t>
  </si>
  <si>
    <t>Bryggjuhverfi+</t>
  </si>
  <si>
    <t>beinn innsláttur fm á ári á markað - sjá dálka V til Z</t>
  </si>
  <si>
    <t>Kársnes F3 (Vesturvör) afgangur</t>
  </si>
  <si>
    <t>Digranes B4 (Traðarreitur vestari) þróun</t>
  </si>
  <si>
    <t>Smárinn C,D,E (4 íbúðir 20 ár)</t>
  </si>
  <si>
    <t>Vatnsendi I1 (Vatnsendablettur)</t>
  </si>
  <si>
    <t>Vatnsendi D1 &amp; D2 (Vatnsendahvarf)</t>
  </si>
  <si>
    <t>Urðarhvarf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</si>
  <si>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</si>
  <si>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</si>
  <si>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</si>
  <si>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</si>
  <si>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Áætlað á markað til 2024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</si>
  <si>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</si>
  <si>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</si>
  <si>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Húsn. Rifið</t>
  </si>
  <si>
    <t>Vatnsendi L (Kórinn og nágrenni)</t>
  </si>
  <si>
    <t>Samþykkt deiliskipulag, gatnagerð ekki hafin</t>
  </si>
  <si>
    <t>Skipulögð svæði á frkv.stigi / gatnagerð lokið</t>
  </si>
  <si>
    <t>íbúðir</t>
  </si>
  <si>
    <t>2020</t>
  </si>
  <si>
    <t>Digranes B1 (Fannborgarreitur)</t>
  </si>
  <si>
    <t>Digranes B29 (Traðarreitur Eystri) þróun</t>
  </si>
  <si>
    <t>Fífuhvammur A1 (Glaðheimar vesturhluti)</t>
  </si>
  <si>
    <t>Fífuhvammur A3 (Glaðheimar austurhluti)</t>
  </si>
  <si>
    <t>Digranes B1 (Fannborgarreitur) þróun</t>
  </si>
  <si>
    <t>2020 Q3-4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</si>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</sst>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8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2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" fontId="9" fillId="0" borderId="15" xfId="0" applyNumberFormat="1" applyFont="1" applyBorder="1"/>
    <xf numFmtId="3" fontId="9" fillId="0" borderId="20" xfId="0" applyNumberFormat="1" applyFont="1" applyBorder="1"/>
    <xf numFmtId="3" fontId="0" fillId="0" borderId="20" xfId="0" applyNumberFormat="1" applyBorder="1"/>
    <xf numFmtId="3" fontId="0" fillId="0" borderId="23" xfId="0" applyNumberFormat="1" applyBorder="1"/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2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9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8" fillId="0" borderId="33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3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9" fontId="2" fillId="0" borderId="14" xfId="0" applyNumberFormat="1" applyFont="1" applyFill="1" applyBorder="1"/>
    <xf numFmtId="49" fontId="2" fillId="0" borderId="29" xfId="0" applyNumberFormat="1" applyFont="1" applyFill="1" applyBorder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5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6" xfId="0" applyFont="1" applyBorder="1"/>
    <xf numFmtId="0" fontId="5" fillId="0" borderId="57" xfId="0" applyFont="1" applyBorder="1"/>
    <xf numFmtId="0" fontId="3" fillId="0" borderId="57" xfId="0" applyFont="1" applyBorder="1"/>
    <xf numFmtId="0" fontId="0" fillId="0" borderId="58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59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0" xfId="0" applyFont="1" applyBorder="1"/>
    <xf numFmtId="0" fontId="5" fillId="0" borderId="61" xfId="0" applyFont="1" applyBorder="1"/>
    <xf numFmtId="0" fontId="3" fillId="0" borderId="61" xfId="0" applyFont="1" applyBorder="1"/>
    <xf numFmtId="0" fontId="3" fillId="0" borderId="62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3" xfId="0" applyBorder="1"/>
    <xf numFmtId="3" fontId="4" fillId="0" borderId="20" xfId="0" applyNumberFormat="1" applyFont="1" applyBorder="1" applyAlignment="1">
      <alignment horizontal="center"/>
    </xf>
    <xf numFmtId="0" fontId="11" fillId="0" borderId="64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0" xfId="5" applyBorder="1" applyAlignment="1">
      <alignment horizontal="center"/>
    </xf>
    <xf numFmtId="0" fontId="24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3" fillId="0" borderId="0" xfId="0" applyFont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Fill="1" applyBorder="1" applyAlignment="1">
      <alignment horizontal="right" indent="1"/>
    </xf>
    <xf numFmtId="3" fontId="18" fillId="0" borderId="34" xfId="0" applyNumberFormat="1" applyFont="1" applyFill="1" applyBorder="1" applyAlignment="1">
      <alignment horizontal="right" indent="1"/>
    </xf>
    <xf numFmtId="3" fontId="18" fillId="0" borderId="29" xfId="0" applyNumberFormat="1" applyFont="1" applyFill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Fill="1" applyBorder="1" applyAlignment="1">
      <alignment horizontal="left" indent="1"/>
    </xf>
    <xf numFmtId="0" fontId="17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center"/>
    </xf>
    <xf numFmtId="0" fontId="37" fillId="5" borderId="0" xfId="0" applyFont="1" applyFill="1"/>
    <xf numFmtId="0" fontId="37" fillId="5" borderId="0" xfId="0" applyFont="1" applyFill="1" applyAlignment="1">
      <alignment horizontal="center"/>
    </xf>
    <xf numFmtId="3" fontId="37" fillId="5" borderId="0" xfId="0" applyNumberFormat="1" applyFont="1" applyFill="1" applyAlignment="1">
      <alignment horizontal="right" indent="1"/>
    </xf>
    <xf numFmtId="0" fontId="37" fillId="5" borderId="0" xfId="0" applyFont="1" applyFill="1" applyAlignment="1">
      <alignment horizontal="right" indent="1"/>
    </xf>
    <xf numFmtId="9" fontId="37" fillId="5" borderId="46" xfId="1" applyFont="1" applyFill="1" applyBorder="1" applyAlignment="1">
      <alignment horizontal="left"/>
    </xf>
    <xf numFmtId="0" fontId="37" fillId="5" borderId="47" xfId="0" applyFont="1" applyFill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5" borderId="33" xfId="0" applyFont="1" applyFill="1" applyBorder="1"/>
    <xf numFmtId="0" fontId="37" fillId="5" borderId="33" xfId="0" applyFont="1" applyFill="1" applyBorder="1" applyAlignment="1">
      <alignment horizontal="center"/>
    </xf>
    <xf numFmtId="3" fontId="38" fillId="5" borderId="33" xfId="0" applyNumberFormat="1" applyFont="1" applyFill="1" applyBorder="1" applyAlignment="1">
      <alignment horizontal="right" indent="1"/>
    </xf>
    <xf numFmtId="9" fontId="37" fillId="5" borderId="33" xfId="1" applyFont="1" applyFill="1" applyBorder="1" applyAlignment="1">
      <alignment horizontal="left"/>
    </xf>
    <xf numFmtId="9" fontId="37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0" fillId="0" borderId="0" xfId="0" applyNumberFormat="1"/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49" fontId="3" fillId="0" borderId="29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3" fontId="0" fillId="0" borderId="0" xfId="0" applyNumberFormat="1" applyAlignment="1">
      <alignment horizontal="center"/>
    </xf>
    <xf numFmtId="0" fontId="26" fillId="0" borderId="5" xfId="0" applyFont="1" applyBorder="1"/>
    <xf numFmtId="0" fontId="0" fillId="0" borderId="0" xfId="0" applyAlignment="1">
      <alignment horizontal="center"/>
    </xf>
    <xf numFmtId="3" fontId="0" fillId="0" borderId="16" xfId="0" applyNumberFormat="1" applyBorder="1"/>
    <xf numFmtId="0" fontId="0" fillId="0" borderId="20" xfId="0" applyBorder="1" applyAlignment="1">
      <alignment horizontal="right"/>
    </xf>
    <xf numFmtId="0" fontId="0" fillId="0" borderId="5" xfId="0" applyBorder="1" applyAlignment="1">
      <alignment horizontal="center"/>
    </xf>
    <xf numFmtId="1" fontId="0" fillId="0" borderId="20" xfId="0" applyNumberFormat="1" applyBorder="1"/>
    <xf numFmtId="0" fontId="0" fillId="0" borderId="77" xfId="0" applyBorder="1"/>
    <xf numFmtId="0" fontId="0" fillId="12" borderId="78" xfId="0" applyFill="1" applyBorder="1"/>
    <xf numFmtId="0" fontId="0" fillId="0" borderId="31" xfId="0" applyBorder="1"/>
    <xf numFmtId="0" fontId="2" fillId="0" borderId="0" xfId="0" applyFont="1" applyFill="1" applyAlignment="1">
      <alignment horizontal="right" indent="1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3" fontId="41" fillId="13" borderId="0" xfId="0" applyNumberFormat="1" applyFont="1" applyFill="1"/>
    <xf numFmtId="3" fontId="0" fillId="0" borderId="14" xfId="0" applyNumberFormat="1" applyBorder="1"/>
    <xf numFmtId="3" fontId="3" fillId="0" borderId="0" xfId="0" applyNumberFormat="1" applyFont="1"/>
    <xf numFmtId="3" fontId="3" fillId="0" borderId="14" xfId="0" applyNumberFormat="1" applyFont="1" applyBorder="1"/>
    <xf numFmtId="0" fontId="42" fillId="0" borderId="0" xfId="0" applyFont="1" applyFill="1" applyAlignment="1">
      <alignment horizontal="center" wrapText="1"/>
    </xf>
    <xf numFmtId="0" fontId="43" fillId="0" borderId="0" xfId="0" applyFont="1" applyAlignment="1">
      <alignment horizontal="center"/>
    </xf>
    <xf numFmtId="0" fontId="43" fillId="0" borderId="0" xfId="0" applyFont="1"/>
    <xf numFmtId="0" fontId="43" fillId="11" borderId="0" xfId="5" applyFont="1" applyAlignment="1">
      <alignment horizontal="center"/>
    </xf>
    <xf numFmtId="0" fontId="43" fillId="0" borderId="0" xfId="0" applyFont="1" applyAlignment="1">
      <alignment horizontal="right" indent="1"/>
    </xf>
    <xf numFmtId="0" fontId="43" fillId="0" borderId="0" xfId="0" applyFont="1" applyFill="1" applyAlignment="1">
      <alignment horizontal="center"/>
    </xf>
    <xf numFmtId="3" fontId="43" fillId="0" borderId="0" xfId="0" applyNumberFormat="1" applyFont="1"/>
    <xf numFmtId="3" fontId="43" fillId="0" borderId="0" xfId="0" applyNumberFormat="1" applyFont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8" borderId="32" xfId="2" applyFont="1" applyAlignment="1">
      <alignment horizontal="center"/>
    </xf>
    <xf numFmtId="0" fontId="43" fillId="0" borderId="0" xfId="0" applyFont="1" applyFill="1" applyBorder="1"/>
    <xf numFmtId="0" fontId="43" fillId="0" borderId="0" xfId="3" applyFont="1" applyFill="1" applyBorder="1" applyAlignment="1">
      <alignment horizontal="center"/>
    </xf>
    <xf numFmtId="0" fontId="43" fillId="0" borderId="0" xfId="3" applyFont="1" applyFill="1" applyBorder="1"/>
    <xf numFmtId="0" fontId="43" fillId="0" borderId="0" xfId="0" applyFont="1" applyFill="1" applyAlignment="1">
      <alignment horizontal="right" indent="1"/>
    </xf>
    <xf numFmtId="3" fontId="2" fillId="0" borderId="0" xfId="0" applyNumberFormat="1" applyFont="1" applyAlignment="1">
      <alignment horizontal="center"/>
    </xf>
    <xf numFmtId="0" fontId="43" fillId="11" borderId="0" xfId="5" applyFont="1" applyBorder="1" applyAlignment="1">
      <alignment horizontal="center"/>
    </xf>
    <xf numFmtId="0" fontId="43" fillId="0" borderId="0" xfId="3" applyFont="1" applyFill="1" applyAlignment="1">
      <alignment horizontal="center"/>
    </xf>
    <xf numFmtId="0" fontId="43" fillId="0" borderId="0" xfId="3" applyFont="1" applyFill="1"/>
    <xf numFmtId="0" fontId="0" fillId="14" borderId="0" xfId="0" applyFill="1"/>
    <xf numFmtId="0" fontId="0" fillId="14" borderId="0" xfId="0" applyFill="1" applyAlignment="1">
      <alignment vertical="center"/>
    </xf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2" fillId="14" borderId="0" xfId="0" applyFont="1" applyFill="1"/>
    <xf numFmtId="3" fontId="2" fillId="8" borderId="32" xfId="2" applyNumberFormat="1" applyFont="1" applyAlignment="1">
      <alignment horizontal="right"/>
    </xf>
    <xf numFmtId="3" fontId="2" fillId="8" borderId="32" xfId="2" applyNumberFormat="1" applyFont="1" applyAlignment="1">
      <alignment horizontal="center"/>
    </xf>
    <xf numFmtId="3" fontId="43" fillId="0" borderId="0" xfId="4" applyNumberFormat="1" applyFont="1" applyFill="1" applyAlignment="1">
      <alignment horizontal="center"/>
    </xf>
    <xf numFmtId="3" fontId="43" fillId="0" borderId="0" xfId="0" applyNumberFormat="1" applyFont="1" applyFill="1" applyAlignment="1">
      <alignment horizontal="center"/>
    </xf>
    <xf numFmtId="3" fontId="2" fillId="0" borderId="0" xfId="4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81" xfId="0" applyNumberFormat="1" applyBorder="1" applyAlignment="1">
      <alignment horizontal="left" indent="1"/>
    </xf>
    <xf numFmtId="0" fontId="0" fillId="0" borderId="82" xfId="0" applyBorder="1" applyAlignment="1">
      <alignment horizontal="center"/>
    </xf>
    <xf numFmtId="3" fontId="0" fillId="0" borderId="81" xfId="0" applyNumberFormat="1" applyBorder="1" applyAlignment="1">
      <alignment horizontal="center"/>
    </xf>
    <xf numFmtId="0" fontId="42" fillId="0" borderId="0" xfId="0" applyFont="1" applyAlignment="1">
      <alignment horizontal="center" wrapText="1"/>
    </xf>
    <xf numFmtId="3" fontId="1" fillId="3" borderId="0" xfId="0" applyNumberFormat="1" applyFont="1" applyFill="1" applyAlignment="1">
      <alignment horizontal="center"/>
    </xf>
    <xf numFmtId="0" fontId="2" fillId="4" borderId="32" xfId="2" applyFont="1" applyFill="1" applyAlignment="1">
      <alignment horizontal="center"/>
    </xf>
    <xf numFmtId="3" fontId="0" fillId="4" borderId="0" xfId="0" applyNumberFormat="1" applyFill="1"/>
    <xf numFmtId="3" fontId="0" fillId="4" borderId="33" xfId="0" applyNumberFormat="1" applyFill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1" fontId="2" fillId="4" borderId="0" xfId="0" applyNumberFormat="1" applyFont="1" applyFill="1" applyAlignment="1">
      <alignment horizontal="center"/>
    </xf>
    <xf numFmtId="0" fontId="24" fillId="4" borderId="0" xfId="5" applyFill="1" applyBorder="1" applyAlignment="1">
      <alignment horizontal="center"/>
    </xf>
    <xf numFmtId="1" fontId="2" fillId="15" borderId="0" xfId="0" applyNumberFormat="1" applyFont="1" applyFill="1" applyAlignment="1">
      <alignment horizontal="center"/>
    </xf>
    <xf numFmtId="0" fontId="2" fillId="16" borderId="32" xfId="2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17" fillId="5" borderId="46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2" fillId="5" borderId="0" xfId="0" applyFont="1" applyFill="1"/>
    <xf numFmtId="49" fontId="2" fillId="5" borderId="33" xfId="0" applyNumberFormat="1" applyFont="1" applyFill="1" applyBorder="1"/>
    <xf numFmtId="0" fontId="7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9" fillId="0" borderId="69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0" fontId="44" fillId="0" borderId="79" xfId="0" applyFont="1" applyBorder="1" applyAlignment="1">
      <alignment horizontal="center"/>
    </xf>
    <xf numFmtId="0" fontId="44" fillId="0" borderId="80" xfId="0" applyFont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0" fontId="29" fillId="0" borderId="65" xfId="0" applyFont="1" applyBorder="1" applyAlignment="1">
      <alignment horizontal="left" vertic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3" fontId="31" fillId="0" borderId="70" xfId="0" applyNumberFormat="1" applyFont="1" applyBorder="1" applyAlignment="1">
      <alignment horizontal="center" vertical="center"/>
    </xf>
    <xf numFmtId="3" fontId="31" fillId="0" borderId="71" xfId="0" applyNumberFormat="1" applyFont="1" applyBorder="1" applyAlignment="1">
      <alignment horizontal="center" vertical="center"/>
    </xf>
    <xf numFmtId="0" fontId="31" fillId="0" borderId="65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8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68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9" fillId="0" borderId="74" xfId="0" applyFont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511F-8F1B-49EC-B537-4C7E859A6CA7}">
  <dimension ref="A1:AA35"/>
  <sheetViews>
    <sheetView showGridLines="0" zoomScaleNormal="100" workbookViewId="0">
      <selection activeCell="I16" sqref="I16"/>
    </sheetView>
  </sheetViews>
  <sheetFormatPr defaultRowHeight="21" customHeight="1" x14ac:dyDescent="0.25"/>
  <cols>
    <col min="1" max="1" width="9.140625" style="7"/>
    <col min="2" max="2" width="4.85546875" style="347" customWidth="1"/>
    <col min="3" max="3" width="53.5703125" customWidth="1"/>
    <col min="4" max="4" width="11.140625" style="347" customWidth="1"/>
    <col min="5" max="5" width="16.42578125" style="108" customWidth="1"/>
    <col min="6" max="6" width="11.140625" style="347" customWidth="1"/>
    <col min="7" max="7" width="5.7109375" style="108" customWidth="1"/>
    <col min="8" max="8" width="4.85546875" style="347" customWidth="1"/>
    <col min="9" max="9" width="53.5703125" customWidth="1"/>
    <col min="10" max="10" width="11.140625" style="347" customWidth="1"/>
    <col min="11" max="11" width="16.42578125" style="108" customWidth="1"/>
    <col min="12" max="12" width="11.140625" style="347" customWidth="1"/>
  </cols>
  <sheetData>
    <row r="1" spans="1:27" ht="9" customHeight="1" x14ac:dyDescent="0.25">
      <c r="A1" s="132"/>
      <c r="E1" s="347"/>
      <c r="G1" s="347"/>
      <c r="K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  <c r="Z1" s="347"/>
      <c r="AA1" s="347"/>
    </row>
    <row r="2" spans="1:27" ht="23.25" customHeight="1" x14ac:dyDescent="0.3">
      <c r="A2" s="132"/>
      <c r="B2" s="375" t="s">
        <v>210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</row>
    <row r="3" spans="1:27" ht="9" customHeight="1" thickBot="1" x14ac:dyDescent="0.3">
      <c r="A3" s="132"/>
      <c r="B3" s="261"/>
      <c r="C3" s="239"/>
      <c r="D3" s="261"/>
      <c r="E3" s="261"/>
      <c r="F3" s="261"/>
      <c r="G3" s="261"/>
      <c r="H3" s="261"/>
      <c r="I3" s="239"/>
      <c r="J3" s="261"/>
      <c r="K3" s="261"/>
      <c r="L3" s="261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</row>
    <row r="4" spans="1:27" ht="30" x14ac:dyDescent="0.25">
      <c r="B4" s="256"/>
      <c r="C4" s="272" t="s">
        <v>228</v>
      </c>
      <c r="D4" s="335" t="s">
        <v>229</v>
      </c>
      <c r="E4" s="335" t="s">
        <v>230</v>
      </c>
      <c r="F4" s="262" t="s">
        <v>213</v>
      </c>
      <c r="G4"/>
      <c r="H4" s="256"/>
      <c r="I4" s="272" t="s">
        <v>231</v>
      </c>
      <c r="J4" s="335" t="s">
        <v>229</v>
      </c>
      <c r="K4" s="335" t="s">
        <v>232</v>
      </c>
      <c r="L4" s="262" t="s">
        <v>213</v>
      </c>
    </row>
    <row r="5" spans="1:27" ht="21" customHeight="1" x14ac:dyDescent="0.25">
      <c r="B5" s="72"/>
      <c r="C5" s="267" t="s">
        <v>137</v>
      </c>
      <c r="D5" s="89">
        <f>+SUM('KÓP ÍBUDARHUSNÆDI'!G30:G41)-SUM('KÓP ÍBUDARHUSNÆDI'!H30:H41)</f>
        <v>684</v>
      </c>
      <c r="E5" s="89">
        <f>+SUM('KÓP ÍBUDARHUSNÆDI'!V30:Z41)</f>
        <v>376</v>
      </c>
      <c r="F5" s="107">
        <f t="shared" ref="F5:F10" si="0">+E5/D5</f>
        <v>0.54970760233918126</v>
      </c>
      <c r="H5" s="72"/>
      <c r="I5" s="267" t="s">
        <v>137</v>
      </c>
      <c r="J5" s="355">
        <f>+SUM('KÓP A_OG_S_HUSNÆDI'!G27:G41)-SUM('KÓP A_OG_S_HUSNÆDI'!H27:H41)</f>
        <v>59589</v>
      </c>
      <c r="K5" s="89">
        <f>+ROUND(SUM('KÓP A_OG_S_HUSNÆDI'!V27:Z41),-2)</f>
        <v>6800</v>
      </c>
      <c r="L5" s="107">
        <f>+K5/J5</f>
        <v>0.11411502122875027</v>
      </c>
    </row>
    <row r="6" spans="1:27" ht="21" customHeight="1" x14ac:dyDescent="0.25">
      <c r="B6" s="72"/>
      <c r="C6" s="267" t="s">
        <v>220</v>
      </c>
      <c r="D6" s="89">
        <f>+SUM('KÓP ÍBUDARHUSNÆDI'!G27:G29)-SUM('KÓP ÍBUDARHUSNÆDI'!H27:H29)</f>
        <v>344</v>
      </c>
      <c r="E6" s="89">
        <f>+SUM('KÓP ÍBUDARHUSNÆDI'!V27:Z29)</f>
        <v>138</v>
      </c>
      <c r="F6" s="107">
        <f t="shared" si="0"/>
        <v>0.40116279069767441</v>
      </c>
      <c r="H6" s="72"/>
      <c r="I6" s="267" t="s">
        <v>212</v>
      </c>
      <c r="J6" s="355">
        <f>+SUM('KÓP A_OG_S_HUSNÆDI'!G45:G53)-SUM('KÓP A_OG_S_HUSNÆDI'!H45:H53)</f>
        <v>47000</v>
      </c>
      <c r="K6" s="89">
        <f>+ROUND(SUM('KÓP A_OG_S_HUSNÆDI'!V45:Z53),-2)</f>
        <v>0</v>
      </c>
      <c r="L6" s="107">
        <f>+K6/J6</f>
        <v>0</v>
      </c>
    </row>
    <row r="7" spans="1:27" ht="21" customHeight="1" x14ac:dyDescent="0.25">
      <c r="B7" s="72"/>
      <c r="C7" s="267" t="s">
        <v>211</v>
      </c>
      <c r="D7" s="89">
        <v>58</v>
      </c>
      <c r="E7" s="89">
        <f>+SUM('KÓP ÍBUDARHUSNÆDI'!V43:Z43)</f>
        <v>0</v>
      </c>
      <c r="F7" s="107">
        <f t="shared" si="0"/>
        <v>0</v>
      </c>
      <c r="H7" s="72"/>
      <c r="I7" s="267" t="s">
        <v>215</v>
      </c>
      <c r="J7" s="355">
        <f>+SUM('KÓP A_OG_S_HUSNÆDI'!G57:G58)-SUM('KÓP A_OG_S_HUSNÆDI'!H57:H58)</f>
        <v>32000</v>
      </c>
      <c r="K7" s="89">
        <f>+SUM('KÓP A_OG_S_HUSNÆDI'!V57:Z58)</f>
        <v>4000</v>
      </c>
      <c r="L7" s="107">
        <f t="shared" ref="L7:L9" si="1">+K7/J7</f>
        <v>0.125</v>
      </c>
    </row>
    <row r="8" spans="1:27" ht="21" customHeight="1" x14ac:dyDescent="0.25">
      <c r="B8" s="72"/>
      <c r="C8" s="267" t="s">
        <v>135</v>
      </c>
      <c r="D8" s="89">
        <f>+'KÓP ÍBUDARHUSNÆDI'!G53-'KÓP ÍBUDARHUSNÆDI'!H53</f>
        <v>0</v>
      </c>
      <c r="E8" s="89">
        <f>+SUM('KÓP ÍBUDARHUSNÆDI'!V53:Z53)</f>
        <v>27</v>
      </c>
      <c r="F8" s="107" t="e">
        <f t="shared" si="0"/>
        <v>#DIV/0!</v>
      </c>
      <c r="H8" s="72"/>
      <c r="I8" s="267" t="s">
        <v>219</v>
      </c>
      <c r="J8" s="89">
        <f>+SUM('KÓP A_OG_S_HUSNÆDI'!G63:G64)-SUM('KÓP A_OG_S_HUSNÆDI'!H63:H64)</f>
        <v>55800</v>
      </c>
      <c r="K8" s="89">
        <f>+SUM('KÓP A_OG_S_HUSNÆDI'!V63:Z64)</f>
        <v>1500</v>
      </c>
      <c r="L8" s="107">
        <f t="shared" si="1"/>
        <v>2.6881720430107527E-2</v>
      </c>
    </row>
    <row r="9" spans="1:27" ht="21" customHeight="1" thickBot="1" x14ac:dyDescent="0.3">
      <c r="B9" s="72"/>
      <c r="C9" s="267" t="s">
        <v>216</v>
      </c>
      <c r="D9" s="89">
        <f>+SUM('KÓP ÍBUDARHUSNÆDI'!G48:G49)-SUM('KÓP ÍBUDARHUSNÆDI'!H48:H49)</f>
        <v>226</v>
      </c>
      <c r="E9" s="89">
        <f>+SUM('KÓP ÍBUDARHUSNÆDI'!V48:Z49)</f>
        <v>144</v>
      </c>
      <c r="F9" s="107">
        <f t="shared" si="0"/>
        <v>0.63716814159292035</v>
      </c>
      <c r="H9" s="336"/>
      <c r="I9" s="337" t="s">
        <v>217</v>
      </c>
      <c r="J9" s="338">
        <f>+SUM('KÓP A_OG_S_HUSNÆDI'!G65:G69)-SUM('KÓP A_OG_S_HUSNÆDI'!H65:H69)</f>
        <v>38800</v>
      </c>
      <c r="K9" s="338">
        <f>+ROUND(SUM('KÓP A_OG_S_HUSNÆDI'!V65:Z69),-2)</f>
        <v>10000</v>
      </c>
      <c r="L9" s="339">
        <f t="shared" si="1"/>
        <v>0.25773195876288657</v>
      </c>
    </row>
    <row r="10" spans="1:27" ht="21" customHeight="1" x14ac:dyDescent="0.25">
      <c r="B10" s="72"/>
      <c r="C10" s="267" t="s">
        <v>212</v>
      </c>
      <c r="D10" s="89">
        <f>+SUM('KÓP ÍBUDARHUSNÆDI'!G45:G47,'KÓP ÍBUDARHUSNÆDI'!G50:G52)-SUM('KÓP ÍBUDARHUSNÆDI'!H45:H47,'KÓP ÍBUDARHUSNÆDI'!H50:H52)</f>
        <v>1125</v>
      </c>
      <c r="E10" s="89">
        <f>+ROUND(SUM('KÓP ÍBUDARHUSNÆDI'!V44:Z52),-1)</f>
        <v>280</v>
      </c>
      <c r="F10" s="107">
        <f t="shared" si="0"/>
        <v>0.24888888888888888</v>
      </c>
      <c r="H10" s="377" t="s">
        <v>233</v>
      </c>
      <c r="I10" s="377"/>
      <c r="J10" s="377"/>
      <c r="K10" s="377"/>
      <c r="L10" s="377"/>
    </row>
    <row r="11" spans="1:27" ht="21" customHeight="1" x14ac:dyDescent="0.25">
      <c r="B11" s="72"/>
      <c r="C11" s="267" t="s">
        <v>133</v>
      </c>
      <c r="D11" s="89">
        <f>+SUM('KÓP ÍBUDARHUSNÆDI'!G55)-SUM('KÓP ÍBUDARHUSNÆDI'!H55)</f>
        <v>110</v>
      </c>
      <c r="E11" s="89">
        <f>+SUM('KÓP ÍBUDARHUSNÆDI'!V55:Z55)</f>
        <v>150</v>
      </c>
      <c r="F11" s="107">
        <f t="shared" ref="F11:F15" si="2">+E11/D11</f>
        <v>1.3636363636363635</v>
      </c>
      <c r="H11" s="378"/>
      <c r="I11" s="378"/>
      <c r="J11" s="378"/>
      <c r="K11" s="378"/>
      <c r="L11" s="378"/>
    </row>
    <row r="12" spans="1:27" ht="21" customHeight="1" x14ac:dyDescent="0.25">
      <c r="B12" s="72"/>
      <c r="C12" s="267" t="s">
        <v>145</v>
      </c>
      <c r="D12" s="89">
        <f>+SUM('KÓP ÍBUDARHUSNÆDI'!G58:G60)-SUM('KÓP ÍBUDARHUSNÆDI'!H58:H60)</f>
        <v>356</v>
      </c>
      <c r="E12" s="89">
        <f>+ROUND(SUM('KÓP ÍBUDARHUSNÆDI'!V58:Z60),-1)</f>
        <v>560</v>
      </c>
      <c r="F12" s="107">
        <f t="shared" si="2"/>
        <v>1.5730337078651686</v>
      </c>
      <c r="H12" s="378" t="s">
        <v>234</v>
      </c>
      <c r="I12" s="378"/>
      <c r="J12" s="378"/>
      <c r="K12" s="378"/>
      <c r="L12" s="378"/>
    </row>
    <row r="13" spans="1:27" ht="21" customHeight="1" x14ac:dyDescent="0.25">
      <c r="B13" s="72"/>
      <c r="C13" s="267" t="s">
        <v>218</v>
      </c>
      <c r="D13" s="89">
        <f>+'KÓP ÍBUDARHUSNÆDI'!G63-'KÓP ÍBUDARHUSNÆDI'!H63</f>
        <v>0</v>
      </c>
      <c r="E13" s="89">
        <f>+SUM('KÓP ÍBUDARHUSNÆDI'!V63:Z63)</f>
        <v>286</v>
      </c>
      <c r="F13" s="107" t="e">
        <f t="shared" si="2"/>
        <v>#DIV/0!</v>
      </c>
      <c r="H13" s="378"/>
      <c r="I13" s="378"/>
      <c r="J13" s="378"/>
      <c r="K13" s="378"/>
      <c r="L13" s="378"/>
    </row>
    <row r="14" spans="1:27" s="108" customFormat="1" ht="21" customHeight="1" x14ac:dyDescent="0.25">
      <c r="A14" s="7"/>
      <c r="B14" s="349"/>
      <c r="C14" s="348" t="s">
        <v>219</v>
      </c>
      <c r="D14" s="350">
        <f>+'KÓP ÍBUDARHUSNÆDI'!G62-'KÓP ÍBUDARHUSNÆDI'!H62</f>
        <v>500</v>
      </c>
      <c r="E14" s="350">
        <f>+SUM('KÓP ÍBUDARHUSNÆDI'!V62:Z62)</f>
        <v>95.238095238095227</v>
      </c>
      <c r="F14" s="107">
        <f t="shared" si="2"/>
        <v>0.19047619047619047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108" customFormat="1" ht="21" customHeight="1" thickBot="1" x14ac:dyDescent="0.3">
      <c r="A15" s="7"/>
      <c r="B15" s="336"/>
      <c r="C15" s="337" t="s">
        <v>140</v>
      </c>
      <c r="D15" s="338">
        <f>+'KÓP ÍBUDARHUSNÆDI'!G64-'KÓP ÍBUDARHUSNÆDI'!H64</f>
        <v>500</v>
      </c>
      <c r="E15" s="338">
        <f>+SUM('KÓP ÍBUDARHUSNÆDI'!V64:Z64)</f>
        <v>25</v>
      </c>
      <c r="F15" s="339">
        <f t="shared" si="2"/>
        <v>0.05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108" customFormat="1" ht="21" customHeight="1" x14ac:dyDescent="0.25">
      <c r="A16" s="7"/>
      <c r="B16" s="377" t="s">
        <v>233</v>
      </c>
      <c r="C16" s="377"/>
      <c r="D16" s="377"/>
      <c r="E16" s="377"/>
      <c r="F16" s="377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108" customFormat="1" ht="21" customHeight="1" x14ac:dyDescent="0.25">
      <c r="A17" s="7"/>
      <c r="B17" s="378"/>
      <c r="C17" s="378"/>
      <c r="D17" s="378"/>
      <c r="E17" s="378"/>
      <c r="F17" s="37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108" customFormat="1" ht="21" customHeight="1" x14ac:dyDescent="0.25">
      <c r="A18" s="7"/>
      <c r="B18" s="378" t="s">
        <v>234</v>
      </c>
      <c r="C18" s="378"/>
      <c r="D18" s="378"/>
      <c r="E18" s="378"/>
      <c r="F18" s="378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/>
      <c r="T18"/>
      <c r="U18"/>
      <c r="V18"/>
      <c r="W18"/>
      <c r="X18"/>
      <c r="Y18"/>
      <c r="Z18"/>
      <c r="AA18"/>
    </row>
    <row r="19" spans="1:27" s="108" customFormat="1" ht="21" customHeight="1" x14ac:dyDescent="0.25">
      <c r="A19" s="7"/>
      <c r="B19" s="378"/>
      <c r="C19" s="378"/>
      <c r="D19" s="378"/>
      <c r="E19" s="378"/>
      <c r="F19" s="37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/>
      <c r="T19"/>
      <c r="U19"/>
      <c r="V19"/>
      <c r="W19"/>
      <c r="X19"/>
      <c r="Y19"/>
      <c r="Z19"/>
      <c r="AA19"/>
    </row>
    <row r="20" spans="1:27" ht="21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27" ht="21" customHeigh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27" ht="21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27" ht="21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27" ht="21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27" ht="21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27" ht="21" customHeigh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27" ht="21" customHeigh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27" ht="21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27" ht="21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27" ht="21" customHeigh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27" ht="21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27" ht="21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8" ht="21" customHeigh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2:18" ht="21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2:18" ht="21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</sheetData>
  <mergeCells count="5">
    <mergeCell ref="B2:L2"/>
    <mergeCell ref="B16:F17"/>
    <mergeCell ref="B18:F19"/>
    <mergeCell ref="H10:L11"/>
    <mergeCell ref="H12:L13"/>
  </mergeCells>
  <conditionalFormatting sqref="L5:L9 F5:F15">
    <cfRule type="colorScale" priority="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J5:J6 D12 D5:D6 J8:J9 J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2"/>
  <sheetViews>
    <sheetView showGridLines="0" zoomScaleNormal="100" workbookViewId="0">
      <selection activeCell="M16" sqref="M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1.5703125" style="108" customWidth="1"/>
    <col min="6" max="6" width="11.140625" style="2" customWidth="1"/>
    <col min="7" max="7" width="10.28515625" style="108" bestFit="1" customWidth="1"/>
    <col min="8" max="8" width="8.7109375" style="3" bestFit="1" customWidth="1"/>
  </cols>
  <sheetData>
    <row r="1" spans="1:27" ht="9" customHeight="1" x14ac:dyDescent="0.25">
      <c r="A1" s="132"/>
      <c r="E1" s="2"/>
      <c r="G1" s="2"/>
      <c r="H1" s="9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75" t="s">
        <v>210</v>
      </c>
      <c r="C2" s="376"/>
      <c r="D2" s="376"/>
      <c r="E2" s="376"/>
      <c r="F2" s="376"/>
      <c r="G2" s="376"/>
      <c r="H2" s="9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61"/>
      <c r="C3" s="239"/>
      <c r="D3" s="261"/>
      <c r="E3" s="261"/>
      <c r="F3" s="261"/>
      <c r="G3" s="261"/>
      <c r="H3" s="9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56"/>
      <c r="C4" s="272" t="s">
        <v>118</v>
      </c>
      <c r="D4" s="138" t="s">
        <v>4</v>
      </c>
      <c r="E4" s="257" t="s">
        <v>83</v>
      </c>
      <c r="F4" s="138" t="s">
        <v>129</v>
      </c>
      <c r="G4" s="262" t="s">
        <v>83</v>
      </c>
      <c r="H4" s="3"/>
    </row>
    <row r="5" spans="1:27" s="2" customFormat="1" ht="21" customHeight="1" x14ac:dyDescent="0.25">
      <c r="A5" s="7"/>
      <c r="B5" s="72"/>
      <c r="C5" s="263" t="s">
        <v>51</v>
      </c>
      <c r="D5" s="89">
        <f>+'KÓP ÍBUDARHUSNÆDI'!G7</f>
        <v>1564</v>
      </c>
      <c r="E5" s="150">
        <f>+'KÓP ÍBUDARHUSNÆDI'!I7</f>
        <v>0.90499390986601713</v>
      </c>
      <c r="F5" s="89">
        <f>+'KÓP A_OG_S_HUSNÆDI'!G7</f>
        <v>128508</v>
      </c>
      <c r="G5" s="107"/>
      <c r="H5" s="3"/>
    </row>
    <row r="6" spans="1:27" s="2" customFormat="1" ht="21" customHeight="1" x14ac:dyDescent="0.25">
      <c r="A6" s="7"/>
      <c r="B6" s="70"/>
      <c r="C6" s="264" t="s">
        <v>49</v>
      </c>
      <c r="D6" s="147">
        <f>+'KÓP ÍBUDARHUSNÆDI'!G8</f>
        <v>499</v>
      </c>
      <c r="E6" s="150">
        <f>+'KÓP ÍBUDARHUSNÆDI'!I8</f>
        <v>-0.35943517329910146</v>
      </c>
      <c r="F6" s="88">
        <f>+'KÓP A_OG_S_HUSNÆDI'!G8</f>
        <v>22908</v>
      </c>
      <c r="G6" s="155"/>
      <c r="H6" s="3"/>
    </row>
    <row r="7" spans="1:27" s="2" customFormat="1" ht="21" customHeight="1" x14ac:dyDescent="0.25">
      <c r="A7" s="7"/>
      <c r="B7" s="72"/>
      <c r="C7" s="264" t="s">
        <v>50</v>
      </c>
      <c r="D7" s="147">
        <f>+'KÓP ÍBUDARHUSNÆDI'!G9</f>
        <v>1065</v>
      </c>
      <c r="E7" s="150">
        <f>+'KÓP ÍBUDARHUSNÆDI'!I9</f>
        <v>24.357142857142858</v>
      </c>
      <c r="F7" s="89">
        <f>+'KÓP A_OG_S_HUSNÆDI'!G9</f>
        <v>105600</v>
      </c>
      <c r="G7" s="156"/>
      <c r="H7" s="3"/>
    </row>
    <row r="8" spans="1:27" s="2" customFormat="1" ht="21" customHeight="1" x14ac:dyDescent="0.25">
      <c r="A8" s="7"/>
      <c r="B8" s="72"/>
      <c r="C8" s="263" t="s">
        <v>40</v>
      </c>
      <c r="D8" s="89">
        <f>+'KÓP ÍBUDARHUSNÆDI'!G10</f>
        <v>1215</v>
      </c>
      <c r="E8" s="150">
        <f>+'KÓP ÍBUDARHUSNÆDI'!I10</f>
        <v>-0.56761565836298933</v>
      </c>
      <c r="F8" s="89">
        <f>+'KÓP A_OG_S_HUSNÆDI'!G10</f>
        <v>19000</v>
      </c>
      <c r="G8" s="107"/>
      <c r="H8" s="3"/>
    </row>
    <row r="9" spans="1:27" s="2" customFormat="1" ht="21" customHeight="1" x14ac:dyDescent="0.25">
      <c r="A9" s="7"/>
      <c r="B9" s="72"/>
      <c r="C9" s="263" t="s">
        <v>41</v>
      </c>
      <c r="D9" s="89">
        <f>+'KÓP ÍBUDARHUSNÆDI'!G11</f>
        <v>2161</v>
      </c>
      <c r="E9" s="150">
        <f>+'KÓP ÍBUDARHUSNÆDI'!I11</f>
        <v>2.7579648121730971E-2</v>
      </c>
      <c r="F9" s="89">
        <f>+'KÓP A_OG_S_HUSNÆDI'!G11</f>
        <v>91789</v>
      </c>
      <c r="G9" s="107"/>
      <c r="H9" s="3"/>
    </row>
    <row r="10" spans="1:27" s="300" customFormat="1" ht="21" customHeight="1" x14ac:dyDescent="0.25">
      <c r="A10" s="7"/>
      <c r="B10" s="72"/>
      <c r="C10" s="241" t="s">
        <v>93</v>
      </c>
      <c r="D10" s="89">
        <f>+'KÓP ÍBUDARHUSNÆDI'!G12</f>
        <v>903</v>
      </c>
      <c r="E10" s="150"/>
      <c r="F10" s="89">
        <f>+'KÓP A_OG_S_HUSNÆDI'!G12</f>
        <v>73789</v>
      </c>
      <c r="G10" s="107"/>
      <c r="H10" s="3"/>
    </row>
    <row r="11" spans="1:27" s="300" customFormat="1" ht="21" customHeight="1" x14ac:dyDescent="0.25">
      <c r="A11" s="7"/>
      <c r="B11" s="73"/>
      <c r="C11" s="242" t="s">
        <v>94</v>
      </c>
      <c r="D11" s="148">
        <f>+'KÓP ÍBUDARHUSNÆDI'!G13</f>
        <v>1258</v>
      </c>
      <c r="E11" s="152"/>
      <c r="F11" s="148">
        <f>+'KÓP A_OG_S_HUSNÆDI'!G13</f>
        <v>18000</v>
      </c>
      <c r="G11" s="157"/>
      <c r="H11" s="3"/>
    </row>
    <row r="12" spans="1:27" s="2" customFormat="1" ht="21" customHeight="1" thickBot="1" x14ac:dyDescent="0.3">
      <c r="A12" s="7"/>
      <c r="B12" s="74"/>
      <c r="C12" s="265" t="s">
        <v>117</v>
      </c>
      <c r="D12" s="91">
        <f>+'KÓP ÍBUDARHUSNÆDI'!G14</f>
        <v>4940</v>
      </c>
      <c r="E12" s="173">
        <f>+'KÓP ÍBUDARHUSNÆDI'!I14</f>
        <v>-0.1384722706662016</v>
      </c>
      <c r="F12" s="91">
        <f>+'KÓP A_OG_S_HUSNÆDI'!G14</f>
        <v>239297</v>
      </c>
      <c r="G12" s="158"/>
      <c r="H12" s="3"/>
    </row>
    <row r="13" spans="1:27" s="2" customFormat="1" ht="9" customHeight="1" thickBot="1" x14ac:dyDescent="0.3">
      <c r="A13" s="92"/>
      <c r="B13" s="66"/>
      <c r="C13" s="67"/>
      <c r="D13" s="88"/>
      <c r="E13" s="149"/>
      <c r="F13" s="88"/>
      <c r="G13" s="149"/>
      <c r="H13" s="93"/>
    </row>
    <row r="14" spans="1:27" s="2" customFormat="1" ht="21" customHeight="1" x14ac:dyDescent="0.25">
      <c r="A14" s="7"/>
      <c r="B14" s="256"/>
      <c r="C14" s="257" t="s">
        <v>85</v>
      </c>
      <c r="D14" s="138" t="s">
        <v>4</v>
      </c>
      <c r="E14" s="257" t="s">
        <v>83</v>
      </c>
      <c r="F14" s="138" t="s">
        <v>129</v>
      </c>
      <c r="G14" s="262" t="s">
        <v>83</v>
      </c>
      <c r="H14" s="3"/>
    </row>
    <row r="15" spans="1:27" s="2" customFormat="1" ht="21" customHeight="1" x14ac:dyDescent="0.25">
      <c r="A15" s="7"/>
      <c r="B15" s="70"/>
      <c r="C15" s="266" t="s">
        <v>44</v>
      </c>
      <c r="D15" s="88">
        <f>+'KÓP ÍBUDARHUSNÆDI'!G17</f>
        <v>0</v>
      </c>
      <c r="E15" s="149"/>
      <c r="F15" s="88">
        <f>+'KÓP A_OG_S_HUSNÆDI'!G17</f>
        <v>3000</v>
      </c>
      <c r="G15" s="155"/>
      <c r="H15" s="3"/>
    </row>
    <row r="16" spans="1:27" s="2" customFormat="1" ht="21" customHeight="1" x14ac:dyDescent="0.25">
      <c r="A16" s="7"/>
      <c r="B16" s="72"/>
      <c r="C16" s="267">
        <v>2021</v>
      </c>
      <c r="D16" s="89">
        <f>+'KÓP ÍBUDARHUSNÆDI'!G18</f>
        <v>0</v>
      </c>
      <c r="E16" s="151"/>
      <c r="F16" s="89">
        <f>+'KÓP A_OG_S_HUSNÆDI'!G18</f>
        <v>7000</v>
      </c>
      <c r="G16" s="156"/>
      <c r="H16" s="3"/>
    </row>
    <row r="17" spans="1:8" s="2" customFormat="1" ht="21" customHeight="1" x14ac:dyDescent="0.25">
      <c r="A17" s="7"/>
      <c r="B17" s="70"/>
      <c r="C17" s="268">
        <v>2022</v>
      </c>
      <c r="D17" s="88">
        <f>+'KÓP ÍBUDARHUSNÆDI'!G19</f>
        <v>320.33333333333337</v>
      </c>
      <c r="E17" s="149"/>
      <c r="F17" s="88">
        <f>+'KÓP A_OG_S_HUSNÆDI'!G19</f>
        <v>2500</v>
      </c>
      <c r="G17" s="155"/>
      <c r="H17" s="3"/>
    </row>
    <row r="18" spans="1:8" s="2" customFormat="1" ht="21" customHeight="1" x14ac:dyDescent="0.25">
      <c r="A18" s="7"/>
      <c r="B18" s="72"/>
      <c r="C18" s="267" t="s">
        <v>37</v>
      </c>
      <c r="D18" s="89">
        <f>+'KÓP ÍBUDARHUSNÆDI'!G20</f>
        <v>424.37952380952379</v>
      </c>
      <c r="E18" s="151"/>
      <c r="F18" s="89">
        <f>+'KÓP A_OG_S_HUSNÆDI'!G20</f>
        <v>4900</v>
      </c>
      <c r="G18" s="156"/>
      <c r="H18" s="3"/>
    </row>
    <row r="19" spans="1:8" s="2" customFormat="1" ht="21" customHeight="1" x14ac:dyDescent="0.25">
      <c r="A19" s="7"/>
      <c r="B19" s="76"/>
      <c r="C19" s="269" t="s">
        <v>38</v>
      </c>
      <c r="D19" s="90">
        <f>+'KÓP ÍBUDARHUSNÆDI'!G21</f>
        <v>312.82857142857142</v>
      </c>
      <c r="E19" s="153"/>
      <c r="F19" s="90">
        <f>+'KÓP A_OG_S_HUSNÆDI'!G21</f>
        <v>4900</v>
      </c>
      <c r="G19" s="159"/>
      <c r="H19" s="3"/>
    </row>
    <row r="20" spans="1:8" s="2" customFormat="1" ht="21" customHeight="1" x14ac:dyDescent="0.25">
      <c r="A20" s="7"/>
      <c r="B20" s="76"/>
      <c r="C20" s="270" t="s">
        <v>5</v>
      </c>
      <c r="D20" s="90">
        <f>+'KÓP ÍBUDARHUSNÆDI'!G22</f>
        <v>1057.5414285714287</v>
      </c>
      <c r="E20" s="153"/>
      <c r="F20" s="90">
        <f>+'KÓP A_OG_S_HUSNÆDI'!G22</f>
        <v>22300</v>
      </c>
      <c r="G20" s="159"/>
      <c r="H20" s="3"/>
    </row>
    <row r="21" spans="1:8" ht="21" customHeight="1" thickBot="1" x14ac:dyDescent="0.3">
      <c r="B21" s="74"/>
      <c r="C21" s="271" t="s">
        <v>45</v>
      </c>
      <c r="D21" s="91">
        <f>+'KÓP ÍBUDARHUSNÆDI'!G23</f>
        <v>352.51380952380958</v>
      </c>
      <c r="E21" s="154"/>
      <c r="F21" s="91">
        <f>+'KÓP A_OG_S_HUSNÆDI'!G23</f>
        <v>4955.5555555555557</v>
      </c>
      <c r="G21" s="160"/>
    </row>
    <row r="22" spans="1:8" ht="9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6718-A205-4C18-88E6-C751F9B104CB}">
  <dimension ref="A1:AA182"/>
  <sheetViews>
    <sheetView showGridLines="0" tabSelected="1" zoomScale="85" zoomScaleNormal="85" workbookViewId="0">
      <selection activeCell="F11" sqref="F11"/>
    </sheetView>
  </sheetViews>
  <sheetFormatPr defaultRowHeight="21" customHeight="1" x14ac:dyDescent="0.25"/>
  <cols>
    <col min="1" max="1" width="7.42578125" style="373" customWidth="1"/>
    <col min="2" max="2" width="4" style="310" customWidth="1"/>
    <col min="3" max="3" width="51.5703125" customWidth="1"/>
    <col min="4" max="4" width="9.140625" style="310"/>
    <col min="5" max="5" width="14" style="310" customWidth="1"/>
    <col min="6" max="6" width="19.42578125" style="310" customWidth="1"/>
    <col min="7" max="7" width="11.42578125" style="310" customWidth="1"/>
    <col min="8" max="8" width="11.42578125" style="310" bestFit="1" customWidth="1"/>
    <col min="9" max="10" width="11.42578125" style="310" customWidth="1"/>
    <col min="11" max="11" width="1.5703125" style="10" customWidth="1"/>
    <col min="12" max="12" width="8.7109375" style="3" customWidth="1"/>
    <col min="13" max="14" width="8.5703125" style="310" customWidth="1"/>
    <col min="15" max="15" width="13" style="310" customWidth="1"/>
    <col min="16" max="26" width="10.5703125" style="310" customWidth="1"/>
    <col min="27" max="27" width="11.42578125" style="310" customWidth="1"/>
  </cols>
  <sheetData>
    <row r="1" spans="2:26" ht="9" customHeight="1" x14ac:dyDescent="0.25"/>
    <row r="2" spans="2:26" ht="23.25" customHeight="1" x14ac:dyDescent="0.35">
      <c r="B2" s="375" t="s">
        <v>122</v>
      </c>
      <c r="C2" s="384"/>
      <c r="D2" s="384"/>
      <c r="E2" s="384"/>
      <c r="F2" s="384"/>
      <c r="G2" s="384"/>
      <c r="H2" s="384"/>
      <c r="I2" s="384"/>
      <c r="J2" s="384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</row>
    <row r="3" spans="2:26" ht="9" customHeight="1" thickBot="1" x14ac:dyDescent="0.3"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2:26" ht="21" customHeight="1" thickBot="1" x14ac:dyDescent="0.3">
      <c r="B4" s="256"/>
      <c r="C4" s="257" t="s">
        <v>120</v>
      </c>
      <c r="D4" s="138" t="s">
        <v>0</v>
      </c>
      <c r="E4" s="138" t="s">
        <v>1</v>
      </c>
      <c r="F4" s="138" t="s">
        <v>2</v>
      </c>
      <c r="G4" s="138" t="s">
        <v>239</v>
      </c>
      <c r="H4" s="172" t="s">
        <v>240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2:26" ht="21" customHeight="1" x14ac:dyDescent="0.25">
      <c r="B5" s="273"/>
      <c r="C5" s="274" t="s">
        <v>88</v>
      </c>
      <c r="D5" s="275"/>
      <c r="E5" s="275" t="s">
        <v>21</v>
      </c>
      <c r="F5" s="275"/>
      <c r="G5" s="276">
        <f>+SUM(H27:H213)</f>
        <v>2579</v>
      </c>
      <c r="H5" s="277"/>
      <c r="I5" s="278"/>
      <c r="J5" s="279"/>
      <c r="K5" s="97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2:26" ht="21" customHeight="1" x14ac:dyDescent="0.25">
      <c r="B6" s="280"/>
      <c r="C6" s="281" t="s">
        <v>89</v>
      </c>
      <c r="D6" s="282">
        <v>1</v>
      </c>
      <c r="E6" s="282" t="s">
        <v>21</v>
      </c>
      <c r="F6" s="282"/>
      <c r="G6" s="283">
        <f>+SUMIF(D$27:D$213,"1",I$27:I$213)</f>
        <v>405</v>
      </c>
      <c r="H6" s="283">
        <f>+'KÓP ÍB18'!B12</f>
        <v>670</v>
      </c>
      <c r="I6" s="284"/>
      <c r="J6" s="285"/>
      <c r="K6" s="98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2:26" ht="21" customHeight="1" x14ac:dyDescent="0.25">
      <c r="B7" s="70"/>
      <c r="C7" t="s">
        <v>90</v>
      </c>
      <c r="E7" s="68" t="s">
        <v>21</v>
      </c>
      <c r="F7" s="120" t="s">
        <v>22</v>
      </c>
      <c r="G7" s="105">
        <f>+G8+G9</f>
        <v>1564</v>
      </c>
      <c r="H7" s="105">
        <f>+'KÓP ÍB20'!G7</f>
        <v>821</v>
      </c>
      <c r="I7" s="150">
        <f t="shared" ref="I7:I14" si="0">IFERROR(G7/H7-1,0)</f>
        <v>0.90499390986601713</v>
      </c>
      <c r="J7" s="107"/>
      <c r="K7" s="99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2:26" ht="21" customHeight="1" thickBot="1" x14ac:dyDescent="0.3">
      <c r="B8" s="72"/>
      <c r="C8" s="241" t="s">
        <v>91</v>
      </c>
      <c r="D8" s="68">
        <v>1</v>
      </c>
      <c r="E8" s="68" t="s">
        <v>21</v>
      </c>
      <c r="F8" s="120" t="s">
        <v>22</v>
      </c>
      <c r="G8" s="161">
        <f>+SUMIF(D$27:D$178,"1",J$27:J$178)</f>
        <v>499</v>
      </c>
      <c r="H8" s="104">
        <f>+'KÓP ÍB20'!G8</f>
        <v>779</v>
      </c>
      <c r="I8" s="150">
        <f t="shared" si="0"/>
        <v>-0.35943517329910146</v>
      </c>
      <c r="J8" s="137"/>
      <c r="K8" s="98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ht="21" customHeight="1" thickBot="1" x14ac:dyDescent="0.3">
      <c r="B9" s="72"/>
      <c r="C9" s="241" t="s">
        <v>92</v>
      </c>
      <c r="D9" s="68">
        <v>2</v>
      </c>
      <c r="E9" s="68" t="s">
        <v>21</v>
      </c>
      <c r="F9" s="120" t="s">
        <v>22</v>
      </c>
      <c r="G9" s="161">
        <f>+SUMIF(D$27:D$178,"2",J$27:J$178)</f>
        <v>1065</v>
      </c>
      <c r="H9" s="104">
        <f>+'KÓP ÍB20'!G9</f>
        <v>42</v>
      </c>
      <c r="I9" s="150">
        <f t="shared" si="0"/>
        <v>24.357142857142858</v>
      </c>
      <c r="J9" s="107"/>
      <c r="K9" s="99"/>
      <c r="L9" s="248" t="s">
        <v>103</v>
      </c>
      <c r="T9" s="247"/>
    </row>
    <row r="10" spans="2:26" ht="21" customHeight="1" x14ac:dyDescent="0.25">
      <c r="B10" s="72"/>
      <c r="C10" s="240" t="s">
        <v>40</v>
      </c>
      <c r="D10" s="68">
        <v>3</v>
      </c>
      <c r="E10" s="68" t="s">
        <v>21</v>
      </c>
      <c r="F10" s="120" t="s">
        <v>22</v>
      </c>
      <c r="G10" s="104">
        <f>+SUMIF(D$27:D$178,"3",G$27:G$178)</f>
        <v>1215</v>
      </c>
      <c r="H10" s="104">
        <f>+'KÓP ÍB20'!G10</f>
        <v>2810</v>
      </c>
      <c r="I10" s="150">
        <f t="shared" si="0"/>
        <v>-0.56761565836298933</v>
      </c>
      <c r="J10" s="85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2:26" ht="21" customHeight="1" x14ac:dyDescent="0.25">
      <c r="B11" s="70"/>
      <c r="C11" s="240" t="s">
        <v>41</v>
      </c>
      <c r="E11" s="68" t="s">
        <v>21</v>
      </c>
      <c r="F11" s="68" t="s">
        <v>22</v>
      </c>
      <c r="G11" s="105">
        <f>+G12+G13</f>
        <v>2161</v>
      </c>
      <c r="H11" s="105">
        <f>+'KÓP ÍB20'!G11</f>
        <v>2103</v>
      </c>
      <c r="I11" s="150">
        <f t="shared" si="0"/>
        <v>2.7579648121730971E-2</v>
      </c>
      <c r="J11" s="107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2:26" ht="21" customHeight="1" x14ac:dyDescent="0.25">
      <c r="B12" s="72"/>
      <c r="C12" s="241" t="s">
        <v>93</v>
      </c>
      <c r="D12" s="68">
        <v>4</v>
      </c>
      <c r="E12" s="68" t="s">
        <v>21</v>
      </c>
      <c r="F12" s="68" t="s">
        <v>22</v>
      </c>
      <c r="G12" s="161">
        <f>+SUMIF(D$27:D$178,"4",G$27:G$178)</f>
        <v>903</v>
      </c>
      <c r="H12" s="104">
        <f>+'KÓP ÍB20'!G12</f>
        <v>645</v>
      </c>
      <c r="I12" s="150">
        <f t="shared" si="0"/>
        <v>0.39999999999999991</v>
      </c>
      <c r="J12" s="85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2:26" ht="21" customHeight="1" x14ac:dyDescent="0.25">
      <c r="B13" s="73"/>
      <c r="C13" s="242" t="s">
        <v>94</v>
      </c>
      <c r="D13" s="169">
        <v>5</v>
      </c>
      <c r="E13" s="169" t="s">
        <v>21</v>
      </c>
      <c r="F13" s="169" t="s">
        <v>22</v>
      </c>
      <c r="G13" s="243">
        <f>+SUMIF(D$27:D$178,"5",G$27:G$178)</f>
        <v>1258</v>
      </c>
      <c r="H13" s="244">
        <f>+'KÓP ÍB20'!G13</f>
        <v>1458</v>
      </c>
      <c r="I13" s="152">
        <f t="shared" si="0"/>
        <v>-0.13717421124828533</v>
      </c>
      <c r="J13" s="157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2:26" ht="21" customHeight="1" thickBot="1" x14ac:dyDescent="0.3">
      <c r="B14" s="286"/>
      <c r="C14" s="211" t="s">
        <v>121</v>
      </c>
      <c r="D14" s="287"/>
      <c r="E14" s="287"/>
      <c r="F14" s="118"/>
      <c r="G14" s="245">
        <f>G7+SUM(G10:G11)</f>
        <v>4940</v>
      </c>
      <c r="H14" s="245">
        <f>H7+SUM(H10:H11)</f>
        <v>5734</v>
      </c>
      <c r="I14" s="173">
        <f t="shared" si="0"/>
        <v>-0.1384722706662016</v>
      </c>
      <c r="J14" s="7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2:26" ht="9" customHeight="1" thickBot="1" x14ac:dyDescent="0.3">
      <c r="I15" s="66"/>
      <c r="J15" s="6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2:26" ht="21" customHeight="1" thickBot="1" x14ac:dyDescent="0.3">
      <c r="B16" s="256"/>
      <c r="C16" s="259" t="s">
        <v>123</v>
      </c>
      <c r="D16" s="138"/>
      <c r="E16" s="138" t="s">
        <v>1</v>
      </c>
      <c r="F16" s="138" t="s">
        <v>2</v>
      </c>
      <c r="G16" s="138" t="s">
        <v>86</v>
      </c>
      <c r="H16" s="172" t="s">
        <v>240</v>
      </c>
      <c r="I16" s="172" t="s">
        <v>42</v>
      </c>
      <c r="J16" s="139"/>
      <c r="M16" s="248" t="s">
        <v>111</v>
      </c>
      <c r="S16" s="412" t="s">
        <v>115</v>
      </c>
      <c r="T16" s="412"/>
      <c r="U16" s="412"/>
      <c r="V16" s="412"/>
      <c r="W16" s="412"/>
      <c r="X16" s="412"/>
      <c r="Y16" s="412"/>
      <c r="Z16" s="412"/>
    </row>
    <row r="17" spans="1:27" ht="21" customHeight="1" x14ac:dyDescent="0.25">
      <c r="B17" s="362"/>
      <c r="C17" s="371" t="s">
        <v>246</v>
      </c>
      <c r="D17" s="363"/>
      <c r="E17" s="363"/>
      <c r="F17" s="363"/>
      <c r="G17" s="364"/>
      <c r="H17" s="365"/>
      <c r="I17" s="366"/>
      <c r="J17" s="367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27" ht="21" customHeight="1" x14ac:dyDescent="0.25">
      <c r="B18" s="368"/>
      <c r="C18" s="372" t="s">
        <v>247</v>
      </c>
      <c r="D18" s="369"/>
      <c r="E18" s="369"/>
      <c r="F18" s="369"/>
      <c r="G18" s="364"/>
      <c r="H18" s="365"/>
      <c r="I18" s="369"/>
      <c r="J18" s="370"/>
      <c r="M18" s="251">
        <v>1</v>
      </c>
      <c r="N18" s="416" t="s">
        <v>238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27" ht="21" customHeight="1" x14ac:dyDescent="0.25">
      <c r="B19" s="70"/>
      <c r="C19" s="288">
        <v>2022</v>
      </c>
      <c r="E19" s="310" t="s">
        <v>21</v>
      </c>
      <c r="F19" s="310" t="s">
        <v>22</v>
      </c>
      <c r="G19" s="78">
        <f>SUM(X$27:X$178)</f>
        <v>320.33333333333337</v>
      </c>
      <c r="H19" s="78">
        <f>+'KÓP ÍB20'!G19</f>
        <v>248.16666666666666</v>
      </c>
      <c r="I19" s="150">
        <f t="shared" ref="I19:I21" si="1">IFERROR(G19/H19-1,0)</f>
        <v>0.29079919408999344</v>
      </c>
      <c r="J19" s="85"/>
      <c r="M19" s="251">
        <v>2</v>
      </c>
      <c r="N19" s="418" t="s">
        <v>237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27" ht="21" customHeight="1" x14ac:dyDescent="0.25">
      <c r="B20" s="72"/>
      <c r="C20" s="69" t="s">
        <v>37</v>
      </c>
      <c r="D20" s="68"/>
      <c r="E20" s="68" t="s">
        <v>21</v>
      </c>
      <c r="F20" s="68" t="s">
        <v>22</v>
      </c>
      <c r="G20" s="78">
        <f>SUM(Y$27:Y$178)</f>
        <v>424.37952380952379</v>
      </c>
      <c r="H20" s="78">
        <f>+'KÓP ÍB20'!G20</f>
        <v>281.24619047619046</v>
      </c>
      <c r="I20" s="150">
        <f t="shared" si="1"/>
        <v>0.50892541189975904</v>
      </c>
      <c r="J20" s="85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27" ht="21" customHeight="1" x14ac:dyDescent="0.25">
      <c r="B21" s="76"/>
      <c r="C21" s="63" t="s">
        <v>38</v>
      </c>
      <c r="D21" s="62"/>
      <c r="E21" s="62" t="s">
        <v>21</v>
      </c>
      <c r="F21" s="62" t="s">
        <v>22</v>
      </c>
      <c r="G21" s="83">
        <f>SUM(Z$27:Z$178)</f>
        <v>312.82857142857142</v>
      </c>
      <c r="H21" s="83">
        <f>+'KÓP ÍB20'!G21</f>
        <v>366.82857142857142</v>
      </c>
      <c r="I21" s="150">
        <f t="shared" si="1"/>
        <v>-0.14720772645844693</v>
      </c>
      <c r="J21" s="86"/>
      <c r="M21" s="251">
        <v>4</v>
      </c>
      <c r="N21" s="418" t="s">
        <v>41</v>
      </c>
      <c r="O21" s="418"/>
      <c r="P21" s="418"/>
      <c r="Q21" s="419"/>
      <c r="R21" s="247"/>
      <c r="U21" s="309"/>
      <c r="V21" s="309"/>
      <c r="W21" s="309"/>
      <c r="X21" s="309"/>
      <c r="Y21" s="309"/>
      <c r="Z21" s="309"/>
    </row>
    <row r="22" spans="1:27" ht="21" customHeight="1" thickBot="1" x14ac:dyDescent="0.3">
      <c r="B22" s="289"/>
      <c r="C22" s="290" t="s">
        <v>124</v>
      </c>
      <c r="D22" s="291"/>
      <c r="E22" s="291"/>
      <c r="F22" s="291"/>
      <c r="G22" s="162">
        <f>+SUM(G17:G21)</f>
        <v>1057.5414285714287</v>
      </c>
      <c r="H22" s="62"/>
      <c r="I22" s="170"/>
      <c r="J22" s="171"/>
      <c r="M22" s="255">
        <v>5</v>
      </c>
      <c r="N22" s="421" t="s">
        <v>48</v>
      </c>
      <c r="O22" s="421"/>
      <c r="P22" s="421"/>
      <c r="Q22" s="422"/>
      <c r="R22" s="247"/>
      <c r="S22" s="247"/>
      <c r="U22" s="309"/>
      <c r="V22" s="309"/>
      <c r="W22" s="309"/>
      <c r="X22" s="309"/>
      <c r="Y22" s="309"/>
      <c r="Z22" s="309"/>
    </row>
    <row r="23" spans="1:27" ht="21" customHeight="1" thickBot="1" x14ac:dyDescent="0.3">
      <c r="B23" s="286"/>
      <c r="C23" s="292" t="s">
        <v>125</v>
      </c>
      <c r="D23" s="287"/>
      <c r="E23" s="287"/>
      <c r="F23" s="287"/>
      <c r="G23" s="77">
        <f>+G22/3</f>
        <v>352.51380952380958</v>
      </c>
      <c r="H23" s="382"/>
      <c r="I23" s="382"/>
      <c r="J23" s="383"/>
      <c r="Q23" s="247"/>
      <c r="R23" s="247"/>
      <c r="S23" s="247"/>
      <c r="T23" s="247"/>
      <c r="U23" s="247"/>
      <c r="V23" s="247"/>
      <c r="W23" s="247"/>
      <c r="X23" s="247"/>
      <c r="Y23" s="247"/>
      <c r="Z23" s="247"/>
    </row>
    <row r="24" spans="1:27" ht="9" customHeight="1" x14ac:dyDescent="0.25"/>
    <row r="25" spans="1:27" s="1" customFormat="1" ht="21" customHeight="1" x14ac:dyDescent="0.3">
      <c r="A25" s="405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43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10"/>
    </row>
    <row r="26" spans="1:27" s="4" customFormat="1" ht="21" customHeight="1" x14ac:dyDescent="0.25">
      <c r="A26" s="405"/>
      <c r="B26" s="5" t="s">
        <v>3</v>
      </c>
      <c r="C26" s="56" t="s">
        <v>82</v>
      </c>
      <c r="D26" s="6" t="s">
        <v>0</v>
      </c>
      <c r="E26" s="6" t="s">
        <v>1</v>
      </c>
      <c r="F26" s="6" t="s">
        <v>2</v>
      </c>
      <c r="G26" s="6" t="s">
        <v>127</v>
      </c>
      <c r="H26" s="6" t="s">
        <v>95</v>
      </c>
      <c r="I26" s="6" t="s">
        <v>96</v>
      </c>
      <c r="J26" s="6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30</v>
      </c>
      <c r="W26" s="60" t="s">
        <v>26</v>
      </c>
      <c r="X26" s="60" t="s">
        <v>27</v>
      </c>
      <c r="Y26" s="60" t="s">
        <v>28</v>
      </c>
      <c r="Z26" s="60" t="s">
        <v>29</v>
      </c>
      <c r="AA26" s="310"/>
    </row>
    <row r="27" spans="1:27" s="9" customFormat="1" ht="21" customHeight="1" x14ac:dyDescent="0.3">
      <c r="A27" s="374"/>
      <c r="B27" s="11"/>
      <c r="C27" s="9" t="s">
        <v>162</v>
      </c>
      <c r="D27" s="223">
        <v>4</v>
      </c>
      <c r="E27" s="296" t="s">
        <v>137</v>
      </c>
      <c r="F27" s="296" t="s">
        <v>144</v>
      </c>
      <c r="G27" s="64">
        <v>110</v>
      </c>
      <c r="H27" s="64">
        <v>0</v>
      </c>
      <c r="I27" s="64">
        <v>0</v>
      </c>
      <c r="J27" s="11">
        <f t="shared" ref="J27:J113" si="2">+IF(D27=1,(G27-H27-I27),IF(D27=2,(G27-H27-I27),0))</f>
        <v>0</v>
      </c>
      <c r="K27" s="11"/>
      <c r="L27" s="64">
        <v>3</v>
      </c>
      <c r="M27" s="8">
        <f t="shared" ref="M27:M114" si="3">+L27*12</f>
        <v>36</v>
      </c>
      <c r="N27" s="64">
        <v>36</v>
      </c>
      <c r="O27" s="64">
        <v>18</v>
      </c>
      <c r="P27" s="8">
        <f t="shared" ref="P27:P114" si="4">+N27+O27+18</f>
        <v>72</v>
      </c>
      <c r="Q27" s="65">
        <f>IFERROR(IF(AND((Q$182-$P27)/$M27&gt;0,(Q$182-$P27)/$M27&lt;1),(Q$182-$P27)/$M27,IF((Q$182-$P27)/$M27&gt;0,1,0)),0)</f>
        <v>0</v>
      </c>
      <c r="R27" s="65">
        <f>IFERROR(IF(AND((R$182-$P27)/$M27&gt;0,(R$182-$P27)/$M27&lt;1),(R$182-$P27)/$M27,IF((R$182-$P27)/$M27&gt;0,1,0)),0)</f>
        <v>0</v>
      </c>
      <c r="S27" s="65">
        <f>IFERROR(IF(AND((S$182-$P27)/$M27&gt;0,(S$182-$P27)/$M27&lt;1),(S$182-$P27)/$M27,IF((S$182-$P27)/$M27&gt;0,1,0)),0)</f>
        <v>0</v>
      </c>
      <c r="T27" s="65">
        <f>IFERROR(IF(AND((T$182-$P27)/$M27&gt;0,(T$182-$P27)/$M27&lt;1),(T$182-$P27)/$M27,IF((T$182-$P27)/$M27&gt;0,1,0)),0)</f>
        <v>0</v>
      </c>
      <c r="U27" s="65">
        <f>IFERROR(IF(AND((U$182-$P27)/$M27&gt;0,(U$182-$P27)/$M27&lt;1),(U$182-$P27)/$M27,IF((U$182-$P27)/$M27&gt;0,1,0)),0)</f>
        <v>0</v>
      </c>
      <c r="V27" s="61">
        <f t="shared" ref="V27:V114" si="5">Q27*($G27-$H27)</f>
        <v>0</v>
      </c>
      <c r="W27" s="61">
        <f t="shared" ref="W27:W111" si="6">R27*($G27-$H27)-V27</f>
        <v>0</v>
      </c>
      <c r="X27" s="61">
        <f t="shared" ref="X27:X111" si="7">S27*($G27-$H27)-SUM(V27:W27)</f>
        <v>0</v>
      </c>
      <c r="Y27" s="61">
        <f t="shared" ref="Y27:Y111" si="8">T27*($G27-$H27)-SUM(V27:X27)</f>
        <v>0</v>
      </c>
      <c r="Z27" s="61">
        <f t="shared" ref="Z27:Z111" si="9">U27*($G27-$H27)-SUM(V27:Y27)</f>
        <v>0</v>
      </c>
      <c r="AA27" s="8"/>
    </row>
    <row r="28" spans="1:27" s="9" customFormat="1" ht="21" customHeight="1" x14ac:dyDescent="0.3">
      <c r="A28" s="374"/>
      <c r="B28" s="11"/>
      <c r="C28" s="9" t="s">
        <v>153</v>
      </c>
      <c r="D28" s="223">
        <v>1</v>
      </c>
      <c r="E28" s="297" t="s">
        <v>137</v>
      </c>
      <c r="F28" s="308" t="s">
        <v>144</v>
      </c>
      <c r="G28" s="64">
        <v>405</v>
      </c>
      <c r="H28" s="353">
        <f>225+42+84</f>
        <v>351</v>
      </c>
      <c r="I28" s="353">
        <v>54</v>
      </c>
      <c r="J28" s="11">
        <f t="shared" si="2"/>
        <v>0</v>
      </c>
      <c r="K28" s="11"/>
      <c r="L28" s="334" t="s">
        <v>209</v>
      </c>
      <c r="M28" s="333"/>
      <c r="N28" s="333"/>
      <c r="O28" s="333"/>
      <c r="P28" s="333"/>
      <c r="Q28" s="333"/>
      <c r="R28" s="333"/>
      <c r="S28" s="333"/>
      <c r="T28" s="333"/>
      <c r="U28" s="333"/>
      <c r="V28" s="64">
        <f t="shared" ref="V28:V70" si="10">Q28*($G28-$H28)</f>
        <v>0</v>
      </c>
      <c r="W28" s="64">
        <v>42</v>
      </c>
      <c r="X28" s="64">
        <v>42</v>
      </c>
      <c r="Y28" s="64">
        <v>54</v>
      </c>
      <c r="Z28" s="64">
        <v>0</v>
      </c>
      <c r="AA28" s="8"/>
    </row>
    <row r="29" spans="1:27" s="9" customFormat="1" ht="21" customHeight="1" x14ac:dyDescent="0.3">
      <c r="A29" s="374"/>
      <c r="B29" s="11"/>
      <c r="C29" s="9" t="s">
        <v>207</v>
      </c>
      <c r="D29" s="223">
        <v>3</v>
      </c>
      <c r="E29" s="297" t="s">
        <v>137</v>
      </c>
      <c r="F29" s="308" t="s">
        <v>144</v>
      </c>
      <c r="G29" s="64">
        <v>180</v>
      </c>
      <c r="H29" s="64">
        <v>0</v>
      </c>
      <c r="I29" s="64">
        <v>0</v>
      </c>
      <c r="J29" s="11">
        <f t="shared" si="2"/>
        <v>0</v>
      </c>
      <c r="K29" s="11"/>
      <c r="L29" s="64">
        <v>3</v>
      </c>
      <c r="M29" s="8">
        <f t="shared" si="3"/>
        <v>36</v>
      </c>
      <c r="N29" s="64">
        <v>24</v>
      </c>
      <c r="O29" s="64">
        <v>18</v>
      </c>
      <c r="P29" s="8">
        <f t="shared" ref="P29:P70" si="11">+N29+O29+18</f>
        <v>60</v>
      </c>
      <c r="Q29" s="65">
        <f>IFERROR(IF(AND((Q$182-$P29)/$M29&gt;0,(Q$182-$P29)/$M29&lt;1),(Q$182-$P29)/$M29,IF((Q$182-$P29)/$M29&gt;0,1,0)),0)</f>
        <v>0</v>
      </c>
      <c r="R29" s="65">
        <f>IFERROR(IF(AND((R$182-$P29)/$M29&gt;0,(R$182-$P29)/$M29&lt;1),(R$182-$P29)/$M29,IF((R$182-$P29)/$M29&gt;0,1,0)),0)</f>
        <v>0</v>
      </c>
      <c r="S29" s="65">
        <f>IFERROR(IF(AND((S$182-$P29)/$M29&gt;0,(S$182-$P29)/$M29&lt;1),(S$182-$P29)/$M29,IF((S$182-$P29)/$M29&gt;0,1,0)),0)</f>
        <v>0</v>
      </c>
      <c r="T29" s="65">
        <f>IFERROR(IF(AND((T$182-$P29)/$M29&gt;0,(T$182-$P29)/$M29&lt;1),(T$182-$P29)/$M29,IF((T$182-$P29)/$M29&gt;0,1,0)),0)</f>
        <v>0</v>
      </c>
      <c r="U29" s="65">
        <f>IFERROR(IF(AND((U$182-$P29)/$M29&gt;0,(U$182-$P29)/$M29&lt;1),(U$182-$P29)/$M29,IF((U$182-$P29)/$M29&gt;0,1,0)),0)</f>
        <v>0</v>
      </c>
      <c r="V29" s="61">
        <f t="shared" si="10"/>
        <v>0</v>
      </c>
      <c r="W29" s="61">
        <f t="shared" ref="W29:W70" si="12">R29*($G29-$H29)-V29</f>
        <v>0</v>
      </c>
      <c r="X29" s="61">
        <f t="shared" ref="X29:X70" si="13">S29*($G29-$H29)-SUM(V29:W29)</f>
        <v>0</v>
      </c>
      <c r="Y29" s="61">
        <f t="shared" ref="Y29:Y70" si="14">T29*($G29-$H29)-SUM(V29:X29)</f>
        <v>0</v>
      </c>
      <c r="Z29" s="61">
        <f t="shared" ref="Z29:Z70" si="15">U29*($G29-$H29)-SUM(V29:Y29)</f>
        <v>0</v>
      </c>
      <c r="AA29" s="8"/>
    </row>
    <row r="30" spans="1:27" s="9" customFormat="1" ht="21" customHeight="1" x14ac:dyDescent="0.3">
      <c r="A30" s="374"/>
      <c r="B30" s="11"/>
      <c r="C30" s="9" t="s">
        <v>154</v>
      </c>
      <c r="D30" s="223">
        <v>1</v>
      </c>
      <c r="E30" s="297" t="s">
        <v>137</v>
      </c>
      <c r="F30" s="308" t="s">
        <v>144</v>
      </c>
      <c r="G30" s="64">
        <v>128</v>
      </c>
      <c r="H30" s="353">
        <f>38+90</f>
        <v>128</v>
      </c>
      <c r="I30" s="353">
        <v>0</v>
      </c>
      <c r="J30" s="11">
        <f t="shared" si="2"/>
        <v>0</v>
      </c>
      <c r="K30" s="11"/>
      <c r="L30" s="334" t="s">
        <v>209</v>
      </c>
      <c r="M30" s="333"/>
      <c r="N30" s="333"/>
      <c r="O30" s="333"/>
      <c r="P30" s="333"/>
      <c r="Q30" s="333"/>
      <c r="R30" s="333"/>
      <c r="S30" s="333"/>
      <c r="T30" s="333"/>
      <c r="U30" s="333"/>
      <c r="V30" s="64">
        <v>45</v>
      </c>
      <c r="W30" s="64">
        <v>45</v>
      </c>
      <c r="X30" s="64">
        <v>0</v>
      </c>
      <c r="Y30" s="64">
        <v>0</v>
      </c>
      <c r="Z30" s="64">
        <v>0</v>
      </c>
      <c r="AA30" s="8"/>
    </row>
    <row r="31" spans="1:27" s="9" customFormat="1" ht="21" customHeight="1" x14ac:dyDescent="0.3">
      <c r="A31" s="374"/>
      <c r="B31" s="11"/>
      <c r="C31" s="9" t="s">
        <v>222</v>
      </c>
      <c r="D31" s="223">
        <v>2</v>
      </c>
      <c r="E31" s="297" t="s">
        <v>137</v>
      </c>
      <c r="F31" s="308" t="s">
        <v>144</v>
      </c>
      <c r="G31" s="64">
        <v>14</v>
      </c>
      <c r="H31" s="64">
        <v>14</v>
      </c>
      <c r="I31" s="64">
        <v>0</v>
      </c>
      <c r="J31" s="11">
        <f t="shared" si="2"/>
        <v>0</v>
      </c>
      <c r="K31" s="11"/>
      <c r="L31" s="64">
        <v>1</v>
      </c>
      <c r="M31" s="8">
        <f>+L31*12</f>
        <v>12</v>
      </c>
      <c r="N31" s="64">
        <v>24</v>
      </c>
      <c r="O31" s="64">
        <v>14</v>
      </c>
      <c r="P31" s="8">
        <f>+N31+O31+18</f>
        <v>56</v>
      </c>
      <c r="Q31" s="65">
        <f>IFERROR(IF(AND((Q$182-$P31)/$M31&gt;0,(Q$182-$P31)/$M31&lt;1),(Q$182-$P31)/$M31,IF((Q$182-$P31)/$M31&gt;0,1,0)),0)</f>
        <v>0</v>
      </c>
      <c r="R31" s="65">
        <f>IFERROR(IF(AND((R$182-$P31)/$M31&gt;0,(R$182-$P31)/$M31&lt;1),(R$182-$P31)/$M31,IF((R$182-$P31)/$M31&gt;0,1,0)),0)</f>
        <v>0</v>
      </c>
      <c r="S31" s="65">
        <f>IFERROR(IF(AND((S$182-$P31)/$M31&gt;0,(S$182-$P31)/$M31&lt;1),(S$182-$P31)/$M31,IF((S$182-$P31)/$M31&gt;0,1,0)),0)</f>
        <v>0</v>
      </c>
      <c r="T31" s="65">
        <f>IFERROR(IF(AND((T$182-$P31)/$M31&gt;0,(T$182-$P31)/$M31&lt;1),(T$182-$P31)/$M31,IF((T$182-$P31)/$M31&gt;0,1,0)),0)</f>
        <v>0</v>
      </c>
      <c r="U31" s="65">
        <f>IFERROR(IF(AND((U$182-$P31)/$M31&gt;0,(U$182-$P31)/$M31&lt;1),(U$182-$P31)/$M31,IF((U$182-$P31)/$M31&gt;0,1,0)),0)</f>
        <v>0</v>
      </c>
      <c r="V31" s="61">
        <f>Q31*($G31-$H31)</f>
        <v>0</v>
      </c>
      <c r="W31" s="61">
        <f>R31*($G31-$H31)-V31</f>
        <v>0</v>
      </c>
      <c r="X31" s="61">
        <f>S31*($G31-$H31)-SUM(V31:W31)</f>
        <v>0</v>
      </c>
      <c r="Y31" s="61">
        <f>T31*($G31-$H31)-SUM(V31:X31)</f>
        <v>0</v>
      </c>
      <c r="Z31" s="61">
        <f>U31*($G31-$H31)-SUM(V31:Y31)</f>
        <v>0</v>
      </c>
      <c r="AA31" s="8"/>
    </row>
    <row r="32" spans="1:27" s="9" customFormat="1" ht="21" customHeight="1" x14ac:dyDescent="0.3">
      <c r="A32" s="374"/>
      <c r="B32" s="11"/>
      <c r="C32" s="9" t="s">
        <v>156</v>
      </c>
      <c r="D32" s="223">
        <v>1</v>
      </c>
      <c r="E32" s="297" t="s">
        <v>137</v>
      </c>
      <c r="F32" s="308" t="s">
        <v>144</v>
      </c>
      <c r="G32" s="64">
        <v>80</v>
      </c>
      <c r="H32" s="353">
        <v>2</v>
      </c>
      <c r="I32" s="353">
        <v>78</v>
      </c>
      <c r="J32" s="11">
        <f t="shared" si="2"/>
        <v>0</v>
      </c>
      <c r="K32" s="11"/>
      <c r="L32" s="334" t="s">
        <v>209</v>
      </c>
      <c r="M32" s="333"/>
      <c r="N32" s="333"/>
      <c r="O32" s="333"/>
      <c r="P32" s="333"/>
      <c r="Q32" s="333"/>
      <c r="R32" s="333"/>
      <c r="S32" s="333"/>
      <c r="T32" s="333"/>
      <c r="U32" s="333"/>
      <c r="V32" s="64">
        <v>45</v>
      </c>
      <c r="W32" s="64">
        <v>45</v>
      </c>
      <c r="X32" s="353">
        <v>0</v>
      </c>
      <c r="Y32" s="353">
        <v>40</v>
      </c>
      <c r="Z32" s="353">
        <v>0</v>
      </c>
      <c r="AA32" s="8"/>
    </row>
    <row r="33" spans="1:27" s="9" customFormat="1" ht="21" customHeight="1" x14ac:dyDescent="0.3">
      <c r="A33" s="374"/>
      <c r="B33" s="11"/>
      <c r="C33" s="9" t="s">
        <v>157</v>
      </c>
      <c r="D33" s="223">
        <v>3</v>
      </c>
      <c r="E33" s="297" t="s">
        <v>137</v>
      </c>
      <c r="F33" s="308" t="s">
        <v>144</v>
      </c>
      <c r="G33" s="64">
        <v>40</v>
      </c>
      <c r="H33" s="64">
        <v>0</v>
      </c>
      <c r="I33" s="64">
        <v>0</v>
      </c>
      <c r="J33" s="11">
        <f t="shared" si="2"/>
        <v>0</v>
      </c>
      <c r="K33" s="11"/>
      <c r="L33" s="64">
        <v>0.5</v>
      </c>
      <c r="M33" s="8">
        <f t="shared" si="3"/>
        <v>6</v>
      </c>
      <c r="N33" s="64">
        <v>24</v>
      </c>
      <c r="O33" s="64">
        <v>14</v>
      </c>
      <c r="P33" s="8">
        <f t="shared" si="11"/>
        <v>56</v>
      </c>
      <c r="Q33" s="65">
        <f t="shared" ref="Q33:U36" si="16">IFERROR(IF(AND((Q$182-$P33)/$M33&gt;0,(Q$182-$P33)/$M33&lt;1),(Q$182-$P33)/$M33,IF((Q$182-$P33)/$M33&gt;0,1,0)),0)</f>
        <v>0</v>
      </c>
      <c r="R33" s="65">
        <f t="shared" si="16"/>
        <v>0</v>
      </c>
      <c r="S33" s="65">
        <f t="shared" si="16"/>
        <v>0</v>
      </c>
      <c r="T33" s="65">
        <f t="shared" si="16"/>
        <v>0</v>
      </c>
      <c r="U33" s="65">
        <f t="shared" si="16"/>
        <v>0</v>
      </c>
      <c r="V33" s="61">
        <f t="shared" si="10"/>
        <v>0</v>
      </c>
      <c r="W33" s="61">
        <f t="shared" si="12"/>
        <v>0</v>
      </c>
      <c r="X33" s="61">
        <f t="shared" si="13"/>
        <v>0</v>
      </c>
      <c r="Y33" s="61">
        <f t="shared" si="14"/>
        <v>0</v>
      </c>
      <c r="Z33" s="61">
        <f t="shared" si="15"/>
        <v>0</v>
      </c>
      <c r="AA33" s="8"/>
    </row>
    <row r="34" spans="1:27" s="9" customFormat="1" ht="21" customHeight="1" x14ac:dyDescent="0.3">
      <c r="A34" s="374"/>
      <c r="B34" s="11"/>
      <c r="C34" s="9" t="s">
        <v>158</v>
      </c>
      <c r="D34" s="223">
        <v>1</v>
      </c>
      <c r="E34" s="297" t="s">
        <v>137</v>
      </c>
      <c r="F34" s="308" t="s">
        <v>144</v>
      </c>
      <c r="G34" s="64">
        <v>129</v>
      </c>
      <c r="H34" s="64">
        <v>9</v>
      </c>
      <c r="I34" s="64">
        <v>0</v>
      </c>
      <c r="J34" s="11">
        <f t="shared" si="2"/>
        <v>120</v>
      </c>
      <c r="K34" s="11"/>
      <c r="L34" s="64">
        <v>1.5</v>
      </c>
      <c r="M34" s="8">
        <f t="shared" si="3"/>
        <v>18</v>
      </c>
      <c r="N34" s="64">
        <v>7.5</v>
      </c>
      <c r="O34" s="64">
        <v>18</v>
      </c>
      <c r="P34" s="8">
        <f t="shared" si="11"/>
        <v>43.5</v>
      </c>
      <c r="Q34" s="65">
        <f t="shared" si="16"/>
        <v>0</v>
      </c>
      <c r="R34" s="65">
        <f t="shared" si="16"/>
        <v>0</v>
      </c>
      <c r="S34" s="65">
        <f t="shared" si="16"/>
        <v>0</v>
      </c>
      <c r="T34" s="65">
        <f t="shared" si="16"/>
        <v>0</v>
      </c>
      <c r="U34" s="65">
        <f t="shared" si="16"/>
        <v>0.58333333333333337</v>
      </c>
      <c r="V34" s="61">
        <f t="shared" si="10"/>
        <v>0</v>
      </c>
      <c r="W34" s="61">
        <f t="shared" si="12"/>
        <v>0</v>
      </c>
      <c r="X34" s="61">
        <f t="shared" si="13"/>
        <v>0</v>
      </c>
      <c r="Y34" s="358">
        <f t="shared" si="14"/>
        <v>0</v>
      </c>
      <c r="Z34" s="358">
        <f t="shared" si="15"/>
        <v>70</v>
      </c>
      <c r="AA34" s="8"/>
    </row>
    <row r="35" spans="1:27" s="9" customFormat="1" ht="21" customHeight="1" x14ac:dyDescent="0.3">
      <c r="A35" s="374"/>
      <c r="B35" s="11"/>
      <c r="C35" s="9" t="s">
        <v>160</v>
      </c>
      <c r="D35" s="223">
        <v>1</v>
      </c>
      <c r="E35" s="297" t="s">
        <v>137</v>
      </c>
      <c r="F35" s="308" t="s">
        <v>144</v>
      </c>
      <c r="G35" s="64">
        <f>109+45+47</f>
        <v>201</v>
      </c>
      <c r="H35" s="64">
        <v>109</v>
      </c>
      <c r="I35" s="361">
        <v>0</v>
      </c>
      <c r="J35" s="11">
        <f t="shared" si="2"/>
        <v>92</v>
      </c>
      <c r="K35" s="11"/>
      <c r="L35" s="64">
        <v>4</v>
      </c>
      <c r="M35" s="8">
        <f t="shared" ref="M35" si="17">+L35*12</f>
        <v>48</v>
      </c>
      <c r="N35" s="64">
        <v>36</v>
      </c>
      <c r="O35" s="64">
        <v>18</v>
      </c>
      <c r="P35" s="8">
        <f t="shared" ref="P35" si="18">+N35+O35+18</f>
        <v>72</v>
      </c>
      <c r="Q35" s="65">
        <f t="shared" si="16"/>
        <v>0</v>
      </c>
      <c r="R35" s="65">
        <f t="shared" si="16"/>
        <v>0</v>
      </c>
      <c r="S35" s="65">
        <f t="shared" si="16"/>
        <v>0</v>
      </c>
      <c r="T35" s="65">
        <f t="shared" si="16"/>
        <v>0</v>
      </c>
      <c r="U35" s="65">
        <f t="shared" si="16"/>
        <v>0</v>
      </c>
      <c r="V35" s="61">
        <f t="shared" ref="V35" si="19">Q35*($G35-$H35)</f>
        <v>0</v>
      </c>
      <c r="W35" s="61">
        <f t="shared" ref="W35" si="20">R35*($G35-$H35)-V35</f>
        <v>0</v>
      </c>
      <c r="X35" s="61">
        <f t="shared" ref="X35" si="21">S35*($G35-$H35)-SUM(V35:W35)</f>
        <v>0</v>
      </c>
      <c r="Y35" s="61">
        <f t="shared" ref="Y35" si="22">T35*($G35-$H35)-SUM(V35:X35)</f>
        <v>0</v>
      </c>
      <c r="Z35" s="61">
        <f t="shared" ref="Z35" si="23">U35*($G35-$H35)-SUM(V35:Y35)</f>
        <v>0</v>
      </c>
      <c r="AA35" s="8"/>
    </row>
    <row r="36" spans="1:27" s="9" customFormat="1" ht="21" customHeight="1" x14ac:dyDescent="0.3">
      <c r="A36" s="374"/>
      <c r="B36" s="11"/>
      <c r="C36" s="9" t="s">
        <v>161</v>
      </c>
      <c r="D36" s="223">
        <v>3</v>
      </c>
      <c r="E36" s="297" t="s">
        <v>137</v>
      </c>
      <c r="F36" s="308" t="s">
        <v>144</v>
      </c>
      <c r="G36" s="64">
        <v>160</v>
      </c>
      <c r="H36" s="64">
        <v>0</v>
      </c>
      <c r="I36" s="64">
        <v>0</v>
      </c>
      <c r="J36" s="11">
        <f t="shared" si="2"/>
        <v>0</v>
      </c>
      <c r="K36" s="11"/>
      <c r="L36" s="64">
        <v>4</v>
      </c>
      <c r="M36" s="8">
        <f t="shared" si="3"/>
        <v>48</v>
      </c>
      <c r="N36" s="64">
        <v>60</v>
      </c>
      <c r="O36" s="64">
        <v>18</v>
      </c>
      <c r="P36" s="8">
        <f t="shared" si="11"/>
        <v>96</v>
      </c>
      <c r="Q36" s="65">
        <f t="shared" si="16"/>
        <v>0</v>
      </c>
      <c r="R36" s="65">
        <f t="shared" si="16"/>
        <v>0</v>
      </c>
      <c r="S36" s="65">
        <f t="shared" si="16"/>
        <v>0</v>
      </c>
      <c r="T36" s="65">
        <f t="shared" si="16"/>
        <v>0</v>
      </c>
      <c r="U36" s="65">
        <f t="shared" si="16"/>
        <v>0</v>
      </c>
      <c r="V36" s="61">
        <f t="shared" si="10"/>
        <v>0</v>
      </c>
      <c r="W36" s="61">
        <f t="shared" si="12"/>
        <v>0</v>
      </c>
      <c r="X36" s="61">
        <f t="shared" si="13"/>
        <v>0</v>
      </c>
      <c r="Y36" s="61">
        <f t="shared" si="14"/>
        <v>0</v>
      </c>
      <c r="Z36" s="61">
        <f t="shared" si="15"/>
        <v>0</v>
      </c>
      <c r="AA36" s="8"/>
    </row>
    <row r="37" spans="1:27" s="9" customFormat="1" ht="21" customHeight="1" x14ac:dyDescent="0.3">
      <c r="A37" s="374"/>
      <c r="B37" s="11"/>
      <c r="C37" s="9" t="s">
        <v>164</v>
      </c>
      <c r="D37" s="223">
        <v>1</v>
      </c>
      <c r="E37" s="297" t="s">
        <v>137</v>
      </c>
      <c r="F37" s="308" t="s">
        <v>144</v>
      </c>
      <c r="G37" s="64">
        <v>145</v>
      </c>
      <c r="H37" s="353">
        <v>86</v>
      </c>
      <c r="I37" s="353">
        <v>0</v>
      </c>
      <c r="J37" s="11">
        <f t="shared" si="2"/>
        <v>59</v>
      </c>
      <c r="K37" s="11"/>
      <c r="L37" s="334" t="s">
        <v>209</v>
      </c>
      <c r="M37" s="333"/>
      <c r="N37" s="333"/>
      <c r="O37" s="333"/>
      <c r="P37" s="333"/>
      <c r="Q37" s="333"/>
      <c r="R37" s="333"/>
      <c r="S37" s="333"/>
      <c r="T37" s="333"/>
      <c r="U37" s="333"/>
      <c r="V37" s="64">
        <v>86</v>
      </c>
      <c r="W37" s="64">
        <v>0</v>
      </c>
      <c r="X37" s="64">
        <v>0</v>
      </c>
      <c r="Y37" s="64">
        <v>0</v>
      </c>
      <c r="Z37" s="64">
        <v>0</v>
      </c>
      <c r="AA37" s="8"/>
    </row>
    <row r="38" spans="1:27" s="9" customFormat="1" ht="21" customHeight="1" x14ac:dyDescent="0.3">
      <c r="A38" s="374"/>
      <c r="B38" s="11"/>
      <c r="C38" s="9" t="s">
        <v>165</v>
      </c>
      <c r="D38" s="223">
        <v>4</v>
      </c>
      <c r="E38" s="297" t="s">
        <v>137</v>
      </c>
      <c r="F38" s="308" t="s">
        <v>144</v>
      </c>
      <c r="G38" s="64">
        <v>55</v>
      </c>
      <c r="H38" s="64">
        <v>0</v>
      </c>
      <c r="I38" s="64">
        <v>0</v>
      </c>
      <c r="J38" s="11">
        <f t="shared" si="2"/>
        <v>0</v>
      </c>
      <c r="K38" s="11"/>
      <c r="L38" s="64">
        <v>2</v>
      </c>
      <c r="M38" s="8">
        <f t="shared" si="3"/>
        <v>24</v>
      </c>
      <c r="N38" s="64">
        <v>36</v>
      </c>
      <c r="O38" s="64">
        <v>18</v>
      </c>
      <c r="P38" s="8">
        <f t="shared" si="11"/>
        <v>72</v>
      </c>
      <c r="Q38" s="65">
        <f t="shared" ref="Q38:U39" si="24">IFERROR(IF(AND((Q$182-$P38)/$M38&gt;0,(Q$182-$P38)/$M38&lt;1),(Q$182-$P38)/$M38,IF((Q$182-$P38)/$M38&gt;0,1,0)),0)</f>
        <v>0</v>
      </c>
      <c r="R38" s="65">
        <f t="shared" si="24"/>
        <v>0</v>
      </c>
      <c r="S38" s="65">
        <f t="shared" si="24"/>
        <v>0</v>
      </c>
      <c r="T38" s="65">
        <f t="shared" si="24"/>
        <v>0</v>
      </c>
      <c r="U38" s="65">
        <f t="shared" si="24"/>
        <v>0</v>
      </c>
      <c r="V38" s="61">
        <f t="shared" si="10"/>
        <v>0</v>
      </c>
      <c r="W38" s="61">
        <f t="shared" si="12"/>
        <v>0</v>
      </c>
      <c r="X38" s="61">
        <f t="shared" si="13"/>
        <v>0</v>
      </c>
      <c r="Y38" s="61">
        <f t="shared" si="14"/>
        <v>0</v>
      </c>
      <c r="Z38" s="61">
        <f t="shared" si="15"/>
        <v>0</v>
      </c>
      <c r="AA38" s="8"/>
    </row>
    <row r="39" spans="1:27" s="9" customFormat="1" ht="21" customHeight="1" x14ac:dyDescent="0.3">
      <c r="A39" s="374"/>
      <c r="B39" s="11"/>
      <c r="C39" s="9" t="s">
        <v>163</v>
      </c>
      <c r="D39" s="223">
        <v>4</v>
      </c>
      <c r="E39" s="297" t="s">
        <v>137</v>
      </c>
      <c r="F39" s="308" t="s">
        <v>144</v>
      </c>
      <c r="G39" s="64">
        <v>80</v>
      </c>
      <c r="H39" s="64">
        <v>0</v>
      </c>
      <c r="I39" s="64">
        <v>0</v>
      </c>
      <c r="J39" s="11">
        <f t="shared" si="2"/>
        <v>0</v>
      </c>
      <c r="K39" s="11"/>
      <c r="L39" s="64">
        <v>2</v>
      </c>
      <c r="M39" s="8">
        <f t="shared" si="3"/>
        <v>24</v>
      </c>
      <c r="N39" s="64">
        <v>48</v>
      </c>
      <c r="O39" s="64">
        <v>18</v>
      </c>
      <c r="P39" s="8">
        <f t="shared" si="11"/>
        <v>84</v>
      </c>
      <c r="Q39" s="65">
        <f t="shared" si="24"/>
        <v>0</v>
      </c>
      <c r="R39" s="65">
        <f t="shared" si="24"/>
        <v>0</v>
      </c>
      <c r="S39" s="65">
        <f t="shared" si="24"/>
        <v>0</v>
      </c>
      <c r="T39" s="65">
        <f t="shared" si="24"/>
        <v>0</v>
      </c>
      <c r="U39" s="65">
        <f t="shared" si="24"/>
        <v>0</v>
      </c>
      <c r="V39" s="61">
        <f t="shared" si="10"/>
        <v>0</v>
      </c>
      <c r="W39" s="61">
        <f t="shared" si="12"/>
        <v>0</v>
      </c>
      <c r="X39" s="61">
        <f t="shared" si="13"/>
        <v>0</v>
      </c>
      <c r="Y39" s="61">
        <f t="shared" si="14"/>
        <v>0</v>
      </c>
      <c r="Z39" s="61">
        <f t="shared" si="15"/>
        <v>0</v>
      </c>
      <c r="AA39" s="8"/>
    </row>
    <row r="40" spans="1:27" s="317" customFormat="1" ht="21" customHeight="1" x14ac:dyDescent="0.3">
      <c r="A40" s="374"/>
      <c r="B40" s="11"/>
      <c r="C40" s="317" t="s">
        <v>206</v>
      </c>
      <c r="D40" s="318">
        <v>1</v>
      </c>
      <c r="E40" s="319" t="s">
        <v>137</v>
      </c>
      <c r="F40" s="328" t="s">
        <v>144</v>
      </c>
      <c r="G40" s="324">
        <v>0</v>
      </c>
      <c r="H40" s="324">
        <v>0</v>
      </c>
      <c r="I40" s="324">
        <v>0</v>
      </c>
      <c r="J40" s="320">
        <f t="shared" si="2"/>
        <v>0</v>
      </c>
      <c r="K40" s="3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316"/>
    </row>
    <row r="41" spans="1:27" s="317" customFormat="1" ht="21" customHeight="1" x14ac:dyDescent="0.3">
      <c r="A41" s="374"/>
      <c r="B41" s="11"/>
      <c r="C41" s="317" t="s">
        <v>191</v>
      </c>
      <c r="D41" s="318">
        <v>4</v>
      </c>
      <c r="E41" s="319" t="s">
        <v>137</v>
      </c>
      <c r="F41" s="328" t="s">
        <v>144</v>
      </c>
      <c r="G41" s="324">
        <v>0</v>
      </c>
      <c r="H41" s="324">
        <v>0</v>
      </c>
      <c r="I41" s="324">
        <v>0</v>
      </c>
      <c r="J41" s="320">
        <f t="shared" ref="J41" si="25">+IF(D41=1,(G41-H41-I41),IF(D41=2,(G41-H41-I41),0))</f>
        <v>0</v>
      </c>
      <c r="K41" s="32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316"/>
    </row>
    <row r="42" spans="1:27" s="9" customFormat="1" ht="21" customHeight="1" x14ac:dyDescent="0.3">
      <c r="A42" s="374"/>
      <c r="B42" s="11"/>
      <c r="C42" s="9" t="s">
        <v>166</v>
      </c>
      <c r="D42" s="223">
        <v>4</v>
      </c>
      <c r="E42" s="297" t="s">
        <v>137</v>
      </c>
      <c r="F42" s="308" t="s">
        <v>144</v>
      </c>
      <c r="G42" s="64">
        <v>40</v>
      </c>
      <c r="H42" s="64">
        <v>0</v>
      </c>
      <c r="I42" s="64">
        <v>0</v>
      </c>
      <c r="J42" s="11">
        <f t="shared" si="2"/>
        <v>0</v>
      </c>
      <c r="K42" s="11"/>
      <c r="L42" s="64">
        <v>20</v>
      </c>
      <c r="M42" s="8">
        <f t="shared" si="3"/>
        <v>240</v>
      </c>
      <c r="N42" s="64">
        <v>-26</v>
      </c>
      <c r="O42" s="64">
        <v>16</v>
      </c>
      <c r="P42" s="8">
        <f t="shared" si="11"/>
        <v>8</v>
      </c>
      <c r="Q42" s="65">
        <f t="shared" ref="Q42:U42" si="26">IFERROR(IF(AND((Q$182-$P42)/$M42&gt;0,(Q$182-$P42)/$M42&lt;1),(Q$182-$P42)/$M42,IF((Q$182-$P42)/$M42&gt;0,1,0)),0)</f>
        <v>0</v>
      </c>
      <c r="R42" s="65">
        <f t="shared" si="26"/>
        <v>4.1666666666666664E-2</v>
      </c>
      <c r="S42" s="65">
        <f t="shared" si="26"/>
        <v>9.166666666666666E-2</v>
      </c>
      <c r="T42" s="65">
        <f t="shared" si="26"/>
        <v>0.14166666666666666</v>
      </c>
      <c r="U42" s="65">
        <f t="shared" si="26"/>
        <v>0.19166666666666668</v>
      </c>
      <c r="V42" s="61">
        <f t="shared" si="10"/>
        <v>0</v>
      </c>
      <c r="W42" s="61">
        <f t="shared" si="12"/>
        <v>1.6666666666666665</v>
      </c>
      <c r="X42" s="61">
        <f t="shared" si="13"/>
        <v>2</v>
      </c>
      <c r="Y42" s="61">
        <f t="shared" si="14"/>
        <v>1.9999999999999996</v>
      </c>
      <c r="Z42" s="61">
        <f t="shared" si="15"/>
        <v>2.0000000000000009</v>
      </c>
      <c r="AA42" s="8"/>
    </row>
    <row r="43" spans="1:27" s="9" customFormat="1" ht="21" customHeight="1" x14ac:dyDescent="0.3">
      <c r="A43" s="374"/>
      <c r="B43" s="11"/>
      <c r="C43" s="9" t="s">
        <v>167</v>
      </c>
      <c r="D43" s="223">
        <v>4</v>
      </c>
      <c r="E43" s="297" t="s">
        <v>137</v>
      </c>
      <c r="F43" s="308" t="s">
        <v>144</v>
      </c>
      <c r="G43" s="64">
        <v>58</v>
      </c>
      <c r="H43" s="64">
        <v>28</v>
      </c>
      <c r="I43" s="64">
        <v>0</v>
      </c>
      <c r="J43" s="11">
        <f t="shared" si="2"/>
        <v>0</v>
      </c>
      <c r="K43" s="11"/>
      <c r="L43" s="64">
        <v>1</v>
      </c>
      <c r="M43" s="8">
        <f>+L43*12</f>
        <v>12</v>
      </c>
      <c r="N43" s="64">
        <v>24</v>
      </c>
      <c r="O43" s="64">
        <v>16</v>
      </c>
      <c r="P43" s="8">
        <f>+N43+O43+18</f>
        <v>58</v>
      </c>
      <c r="Q43" s="65">
        <f>IFERROR(IF(AND((Q$182-$P43)/$M43&gt;0,(Q$182-$P43)/$M43&lt;1),(Q$182-$P43)/$M43,IF((Q$182-$P43)/$M43&gt;0,1,0)),0)</f>
        <v>0</v>
      </c>
      <c r="R43" s="65">
        <f>IFERROR(IF(AND((R$182-$P43)/$M43&gt;0,(R$182-$P43)/$M43&lt;1),(R$182-$P43)/$M43,IF((R$182-$P43)/$M43&gt;0,1,0)),0)</f>
        <v>0</v>
      </c>
      <c r="S43" s="65">
        <f>IFERROR(IF(AND((S$182-$P43)/$M43&gt;0,(S$182-$P43)/$M43&lt;1),(S$182-$P43)/$M43,IF((S$182-$P43)/$M43&gt;0,1,0)),0)</f>
        <v>0</v>
      </c>
      <c r="T43" s="65">
        <f>IFERROR(IF(AND((T$182-$P43)/$M43&gt;0,(T$182-$P43)/$M43&lt;1),(T$182-$P43)/$M43,IF((T$182-$P43)/$M43&gt;0,1,0)),0)</f>
        <v>0</v>
      </c>
      <c r="U43" s="65">
        <f>IFERROR(IF(AND((U$182-$P43)/$M43&gt;0,(U$182-$P43)/$M43&lt;1),(U$182-$P43)/$M43,IF((U$182-$P43)/$M43&gt;0,1,0)),0)</f>
        <v>0</v>
      </c>
      <c r="V43" s="61">
        <f>Q43*($G43-$H43)</f>
        <v>0</v>
      </c>
      <c r="W43" s="61">
        <f>R43*($G43-$H43)-V43</f>
        <v>0</v>
      </c>
      <c r="X43" s="61">
        <f>S43*($G43-$H43)-SUM(V43:W43)</f>
        <v>0</v>
      </c>
      <c r="Y43" s="61">
        <f>T43*($G43-$H43)-SUM(V43:X43)</f>
        <v>0</v>
      </c>
      <c r="Z43" s="61">
        <f>U43*($G43-$H43)-SUM(V43:Y43)</f>
        <v>0</v>
      </c>
      <c r="AA43" s="8"/>
    </row>
    <row r="44" spans="1:27" s="317" customFormat="1" ht="21" customHeight="1" x14ac:dyDescent="0.3">
      <c r="A44" s="374"/>
      <c r="B44" s="11"/>
      <c r="C44" s="317" t="s">
        <v>192</v>
      </c>
      <c r="D44" s="330">
        <v>4</v>
      </c>
      <c r="E44" s="319" t="s">
        <v>137</v>
      </c>
      <c r="F44" s="328" t="s">
        <v>144</v>
      </c>
      <c r="G44" s="324">
        <v>0</v>
      </c>
      <c r="H44" s="324">
        <v>0</v>
      </c>
      <c r="I44" s="324">
        <v>0</v>
      </c>
      <c r="J44" s="320">
        <f t="shared" si="2"/>
        <v>0</v>
      </c>
      <c r="K44" s="3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16"/>
    </row>
    <row r="45" spans="1:27" s="9" customFormat="1" ht="21" customHeight="1" x14ac:dyDescent="0.3">
      <c r="A45" s="374"/>
      <c r="B45" s="11"/>
      <c r="C45" s="9" t="s">
        <v>193</v>
      </c>
      <c r="D45" s="223">
        <v>4</v>
      </c>
      <c r="E45" s="297" t="s">
        <v>143</v>
      </c>
      <c r="F45" s="308" t="s">
        <v>173</v>
      </c>
      <c r="G45" s="64">
        <v>200</v>
      </c>
      <c r="H45" s="64">
        <v>100</v>
      </c>
      <c r="I45" s="64">
        <v>0</v>
      </c>
      <c r="J45" s="11">
        <f t="shared" ref="J45" si="27">+IF(D45=1,(G45-H45-I45),IF(D45=2,(G45-H45-I45),0))</f>
        <v>0</v>
      </c>
      <c r="K45" s="11"/>
      <c r="L45" s="64">
        <v>4</v>
      </c>
      <c r="M45" s="8">
        <f t="shared" ref="M45" si="28">+L45*12</f>
        <v>48</v>
      </c>
      <c r="N45" s="64">
        <v>48</v>
      </c>
      <c r="O45" s="64">
        <v>18</v>
      </c>
      <c r="P45" s="8">
        <f t="shared" ref="P45" si="29">+N45+O45+18</f>
        <v>84</v>
      </c>
      <c r="Q45" s="65">
        <f t="shared" ref="Q45:U48" si="30">IFERROR(IF(AND((Q$182-$P45)/$M45&gt;0,(Q$182-$P45)/$M45&lt;1),(Q$182-$P45)/$M45,IF((Q$182-$P45)/$M45&gt;0,1,0)),0)</f>
        <v>0</v>
      </c>
      <c r="R45" s="65">
        <f t="shared" si="30"/>
        <v>0</v>
      </c>
      <c r="S45" s="65">
        <f t="shared" si="30"/>
        <v>0</v>
      </c>
      <c r="T45" s="65">
        <f t="shared" si="30"/>
        <v>0</v>
      </c>
      <c r="U45" s="65">
        <f t="shared" si="30"/>
        <v>0</v>
      </c>
      <c r="V45" s="61">
        <f t="shared" ref="V45" si="31">Q45*($G45-$H45)</f>
        <v>0</v>
      </c>
      <c r="W45" s="61">
        <f t="shared" ref="W45" si="32">R45*($G45-$H45)-V45</f>
        <v>0</v>
      </c>
      <c r="X45" s="61">
        <f t="shared" ref="X45" si="33">S45*($G45-$H45)-SUM(V45:W45)</f>
        <v>0</v>
      </c>
      <c r="Y45" s="61">
        <f t="shared" ref="Y45" si="34">T45*($G45-$H45)-SUM(V45:X45)</f>
        <v>0</v>
      </c>
      <c r="Z45" s="61">
        <f t="shared" ref="Z45" si="35">U45*($G45-$H45)-SUM(V45:Y45)</f>
        <v>0</v>
      </c>
      <c r="AA45" s="8"/>
    </row>
    <row r="46" spans="1:27" s="9" customFormat="1" ht="21" customHeight="1" x14ac:dyDescent="0.3">
      <c r="A46" s="374"/>
      <c r="B46" s="11"/>
      <c r="C46" s="9" t="s">
        <v>241</v>
      </c>
      <c r="D46" s="359">
        <v>2</v>
      </c>
      <c r="E46" s="297" t="s">
        <v>143</v>
      </c>
      <c r="F46" s="308" t="s">
        <v>173</v>
      </c>
      <c r="G46" s="353">
        <f>125+270</f>
        <v>395</v>
      </c>
      <c r="H46" s="64">
        <v>125</v>
      </c>
      <c r="I46" s="64">
        <v>0</v>
      </c>
      <c r="J46" s="11">
        <f t="shared" si="2"/>
        <v>270</v>
      </c>
      <c r="K46" s="11"/>
      <c r="L46" s="64">
        <v>10</v>
      </c>
      <c r="M46" s="8">
        <f t="shared" si="3"/>
        <v>120</v>
      </c>
      <c r="N46" s="64">
        <v>18</v>
      </c>
      <c r="O46" s="64">
        <v>18</v>
      </c>
      <c r="P46" s="8">
        <f t="shared" si="11"/>
        <v>54</v>
      </c>
      <c r="Q46" s="65">
        <f t="shared" si="30"/>
        <v>0</v>
      </c>
      <c r="R46" s="65">
        <f t="shared" si="30"/>
        <v>0</v>
      </c>
      <c r="S46" s="65">
        <f t="shared" si="30"/>
        <v>0</v>
      </c>
      <c r="T46" s="65">
        <f t="shared" si="30"/>
        <v>0</v>
      </c>
      <c r="U46" s="65">
        <f t="shared" si="30"/>
        <v>0</v>
      </c>
      <c r="V46" s="61">
        <f t="shared" si="10"/>
        <v>0</v>
      </c>
      <c r="W46" s="61">
        <f t="shared" si="12"/>
        <v>0</v>
      </c>
      <c r="X46" s="61">
        <f t="shared" si="13"/>
        <v>0</v>
      </c>
      <c r="Y46" s="61">
        <f t="shared" si="14"/>
        <v>0</v>
      </c>
      <c r="Z46" s="61">
        <f t="shared" si="15"/>
        <v>0</v>
      </c>
      <c r="AA46" s="8"/>
    </row>
    <row r="47" spans="1:27" s="9" customFormat="1" ht="21" customHeight="1" x14ac:dyDescent="0.3">
      <c r="A47" s="374"/>
      <c r="B47" s="11"/>
      <c r="C47" s="9" t="s">
        <v>170</v>
      </c>
      <c r="D47" s="223">
        <v>5</v>
      </c>
      <c r="E47" s="297" t="s">
        <v>143</v>
      </c>
      <c r="F47" s="308" t="s">
        <v>173</v>
      </c>
      <c r="G47" s="64">
        <v>414</v>
      </c>
      <c r="H47" s="64">
        <v>214</v>
      </c>
      <c r="I47" s="64">
        <v>0</v>
      </c>
      <c r="J47" s="11">
        <f t="shared" si="2"/>
        <v>0</v>
      </c>
      <c r="K47" s="11"/>
      <c r="L47" s="64">
        <v>8</v>
      </c>
      <c r="M47" s="8">
        <f t="shared" si="3"/>
        <v>96</v>
      </c>
      <c r="N47" s="64">
        <v>60</v>
      </c>
      <c r="O47" s="64">
        <v>18</v>
      </c>
      <c r="P47" s="8">
        <f t="shared" si="11"/>
        <v>96</v>
      </c>
      <c r="Q47" s="65">
        <f t="shared" si="30"/>
        <v>0</v>
      </c>
      <c r="R47" s="65">
        <f t="shared" si="30"/>
        <v>0</v>
      </c>
      <c r="S47" s="65">
        <f t="shared" si="30"/>
        <v>0</v>
      </c>
      <c r="T47" s="65">
        <f t="shared" si="30"/>
        <v>0</v>
      </c>
      <c r="U47" s="65">
        <f t="shared" si="30"/>
        <v>0</v>
      </c>
      <c r="V47" s="61">
        <f t="shared" si="10"/>
        <v>0</v>
      </c>
      <c r="W47" s="61">
        <f t="shared" si="12"/>
        <v>0</v>
      </c>
      <c r="X47" s="61">
        <f t="shared" si="13"/>
        <v>0</v>
      </c>
      <c r="Y47" s="61">
        <f t="shared" si="14"/>
        <v>0</v>
      </c>
      <c r="Z47" s="61">
        <f t="shared" si="15"/>
        <v>0</v>
      </c>
      <c r="AA47" s="8"/>
    </row>
    <row r="48" spans="1:27" s="9" customFormat="1" ht="21" customHeight="1" x14ac:dyDescent="0.3">
      <c r="A48" s="374"/>
      <c r="B48" s="11"/>
      <c r="C48" s="9" t="s">
        <v>172</v>
      </c>
      <c r="D48" s="223">
        <v>1</v>
      </c>
      <c r="E48" s="297" t="s">
        <v>143</v>
      </c>
      <c r="F48" s="308" t="s">
        <v>173</v>
      </c>
      <c r="G48" s="64">
        <f>168+33</f>
        <v>201</v>
      </c>
      <c r="H48" s="64">
        <f>38+76+54</f>
        <v>168</v>
      </c>
      <c r="I48" s="64">
        <v>33</v>
      </c>
      <c r="J48" s="11">
        <f t="shared" si="2"/>
        <v>0</v>
      </c>
      <c r="K48" s="11"/>
      <c r="L48" s="64">
        <v>4.5</v>
      </c>
      <c r="M48" s="8">
        <f t="shared" si="3"/>
        <v>54</v>
      </c>
      <c r="N48" s="64">
        <v>-10</v>
      </c>
      <c r="O48" s="64">
        <v>0</v>
      </c>
      <c r="P48" s="8">
        <f t="shared" si="11"/>
        <v>8</v>
      </c>
      <c r="Q48" s="65">
        <f t="shared" si="30"/>
        <v>0</v>
      </c>
      <c r="R48" s="65">
        <f t="shared" si="30"/>
        <v>0.18518518518518517</v>
      </c>
      <c r="S48" s="65">
        <f t="shared" si="30"/>
        <v>0.40740740740740738</v>
      </c>
      <c r="T48" s="65">
        <f t="shared" si="30"/>
        <v>0.62962962962962965</v>
      </c>
      <c r="U48" s="65">
        <f t="shared" si="30"/>
        <v>0.85185185185185186</v>
      </c>
      <c r="V48" s="64">
        <v>0</v>
      </c>
      <c r="W48" s="64">
        <v>54</v>
      </c>
      <c r="X48" s="353">
        <v>0</v>
      </c>
      <c r="Y48" s="353">
        <v>33</v>
      </c>
      <c r="Z48" s="64">
        <v>0</v>
      </c>
      <c r="AA48" s="8"/>
    </row>
    <row r="49" spans="1:27" s="9" customFormat="1" ht="21" customHeight="1" x14ac:dyDescent="0.3">
      <c r="A49" s="374"/>
      <c r="B49" s="11"/>
      <c r="C49" s="9" t="s">
        <v>171</v>
      </c>
      <c r="D49" s="223">
        <v>3</v>
      </c>
      <c r="E49" s="297" t="s">
        <v>143</v>
      </c>
      <c r="F49" s="308" t="s">
        <v>173</v>
      </c>
      <c r="G49" s="353">
        <f>408-G48-14</f>
        <v>193</v>
      </c>
      <c r="H49" s="64">
        <v>0</v>
      </c>
      <c r="I49" s="64">
        <v>0</v>
      </c>
      <c r="J49" s="11">
        <f t="shared" si="2"/>
        <v>0</v>
      </c>
      <c r="K49" s="11"/>
      <c r="L49" s="334" t="s">
        <v>209</v>
      </c>
      <c r="M49" s="333"/>
      <c r="N49" s="333"/>
      <c r="O49" s="333"/>
      <c r="P49" s="333"/>
      <c r="Q49" s="333"/>
      <c r="R49" s="333"/>
      <c r="S49" s="333"/>
      <c r="T49" s="333"/>
      <c r="U49" s="333"/>
      <c r="V49" s="64">
        <v>27</v>
      </c>
      <c r="W49" s="64">
        <v>0</v>
      </c>
      <c r="X49" s="64">
        <v>0</v>
      </c>
      <c r="Y49" s="353">
        <v>0</v>
      </c>
      <c r="Z49" s="64">
        <v>30</v>
      </c>
      <c r="AA49" s="8"/>
    </row>
    <row r="50" spans="1:27" s="9" customFormat="1" ht="21" customHeight="1" x14ac:dyDescent="0.3">
      <c r="A50" s="374"/>
      <c r="B50" s="11"/>
      <c r="C50" s="9" t="s">
        <v>223</v>
      </c>
      <c r="D50" s="359">
        <v>2</v>
      </c>
      <c r="E50" s="297" t="s">
        <v>143</v>
      </c>
      <c r="F50" s="308" t="s">
        <v>173</v>
      </c>
      <c r="G50" s="353">
        <v>280</v>
      </c>
      <c r="H50" s="64">
        <v>13</v>
      </c>
      <c r="I50" s="64">
        <v>0</v>
      </c>
      <c r="J50" s="11">
        <f t="shared" si="2"/>
        <v>267</v>
      </c>
      <c r="K50" s="11"/>
      <c r="L50" s="64">
        <v>5</v>
      </c>
      <c r="M50" s="8">
        <f t="shared" si="3"/>
        <v>60</v>
      </c>
      <c r="N50" s="64">
        <v>3.4</v>
      </c>
      <c r="O50" s="64">
        <v>18</v>
      </c>
      <c r="P50" s="8">
        <f t="shared" si="11"/>
        <v>39.4</v>
      </c>
      <c r="Q50" s="65">
        <f t="shared" ref="Q50:U52" si="36">IFERROR(IF(AND((Q$182-$P50)/$M50&gt;0,(Q$182-$P50)/$M50&lt;1),(Q$182-$P50)/$M50,IF((Q$182-$P50)/$M50&gt;0,1,0)),0)</f>
        <v>0</v>
      </c>
      <c r="R50" s="65">
        <f t="shared" si="36"/>
        <v>0</v>
      </c>
      <c r="S50" s="65">
        <f t="shared" si="36"/>
        <v>0</v>
      </c>
      <c r="T50" s="65">
        <f t="shared" si="36"/>
        <v>4.3333333333333356E-2</v>
      </c>
      <c r="U50" s="65">
        <f t="shared" si="36"/>
        <v>0.24333333333333335</v>
      </c>
      <c r="V50" s="61">
        <f t="shared" si="10"/>
        <v>0</v>
      </c>
      <c r="W50" s="61">
        <f t="shared" si="12"/>
        <v>0</v>
      </c>
      <c r="X50" s="61">
        <f t="shared" si="13"/>
        <v>0</v>
      </c>
      <c r="Y50" s="61">
        <f t="shared" si="14"/>
        <v>11.570000000000006</v>
      </c>
      <c r="Z50" s="61">
        <f t="shared" si="15"/>
        <v>53.399999999999991</v>
      </c>
      <c r="AA50" s="8"/>
    </row>
    <row r="51" spans="1:27" s="9" customFormat="1" ht="21" customHeight="1" x14ac:dyDescent="0.3">
      <c r="A51" s="374"/>
      <c r="B51" s="11"/>
      <c r="C51" s="9" t="s">
        <v>176</v>
      </c>
      <c r="D51" s="223">
        <v>5</v>
      </c>
      <c r="E51" s="297" t="s">
        <v>143</v>
      </c>
      <c r="F51" s="308" t="s">
        <v>173</v>
      </c>
      <c r="G51" s="64">
        <v>174</v>
      </c>
      <c r="H51" s="64">
        <v>54</v>
      </c>
      <c r="I51" s="64">
        <v>0</v>
      </c>
      <c r="J51" s="11">
        <f t="shared" si="2"/>
        <v>0</v>
      </c>
      <c r="K51" s="11"/>
      <c r="L51" s="64">
        <v>4</v>
      </c>
      <c r="M51" s="8">
        <f t="shared" si="3"/>
        <v>48</v>
      </c>
      <c r="N51" s="64">
        <v>48</v>
      </c>
      <c r="O51" s="64">
        <v>16</v>
      </c>
      <c r="P51" s="8">
        <f t="shared" si="11"/>
        <v>82</v>
      </c>
      <c r="Q51" s="65">
        <f t="shared" si="36"/>
        <v>0</v>
      </c>
      <c r="R51" s="65">
        <f t="shared" si="36"/>
        <v>0</v>
      </c>
      <c r="S51" s="65">
        <f t="shared" si="36"/>
        <v>0</v>
      </c>
      <c r="T51" s="65">
        <f t="shared" si="36"/>
        <v>0</v>
      </c>
      <c r="U51" s="65">
        <f t="shared" si="36"/>
        <v>0</v>
      </c>
      <c r="V51" s="61">
        <f t="shared" si="10"/>
        <v>0</v>
      </c>
      <c r="W51" s="61">
        <f t="shared" si="12"/>
        <v>0</v>
      </c>
      <c r="X51" s="61">
        <f t="shared" si="13"/>
        <v>0</v>
      </c>
      <c r="Y51" s="61">
        <f t="shared" si="14"/>
        <v>0</v>
      </c>
      <c r="Z51" s="61">
        <f t="shared" si="15"/>
        <v>0</v>
      </c>
      <c r="AA51" s="8"/>
    </row>
    <row r="52" spans="1:27" s="9" customFormat="1" ht="21" customHeight="1" x14ac:dyDescent="0.3">
      <c r="A52" s="374"/>
      <c r="B52" s="11"/>
      <c r="C52" s="9" t="s">
        <v>242</v>
      </c>
      <c r="D52" s="359">
        <v>1</v>
      </c>
      <c r="E52" s="297" t="s">
        <v>143</v>
      </c>
      <c r="F52" s="308" t="s">
        <v>173</v>
      </c>
      <c r="G52" s="64">
        <v>180</v>
      </c>
      <c r="H52" s="64">
        <v>12</v>
      </c>
      <c r="I52" s="64">
        <v>0</v>
      </c>
      <c r="J52" s="11">
        <f t="shared" si="2"/>
        <v>168</v>
      </c>
      <c r="K52" s="11"/>
      <c r="L52" s="64">
        <v>3</v>
      </c>
      <c r="M52" s="8">
        <f t="shared" si="3"/>
        <v>36</v>
      </c>
      <c r="N52" s="64">
        <v>3</v>
      </c>
      <c r="O52" s="64">
        <v>18</v>
      </c>
      <c r="P52" s="8">
        <f t="shared" si="11"/>
        <v>39</v>
      </c>
      <c r="Q52" s="65">
        <f t="shared" si="36"/>
        <v>0</v>
      </c>
      <c r="R52" s="65">
        <f t="shared" si="36"/>
        <v>0</v>
      </c>
      <c r="S52" s="65">
        <f t="shared" si="36"/>
        <v>0</v>
      </c>
      <c r="T52" s="65">
        <f t="shared" si="36"/>
        <v>8.3333333333333329E-2</v>
      </c>
      <c r="U52" s="65">
        <f t="shared" si="36"/>
        <v>0.41666666666666669</v>
      </c>
      <c r="V52" s="61">
        <f t="shared" si="10"/>
        <v>0</v>
      </c>
      <c r="W52" s="61">
        <f t="shared" si="12"/>
        <v>0</v>
      </c>
      <c r="X52" s="61">
        <f t="shared" si="13"/>
        <v>0</v>
      </c>
      <c r="Y52" s="61">
        <f t="shared" si="14"/>
        <v>14</v>
      </c>
      <c r="Z52" s="61">
        <f t="shared" si="15"/>
        <v>56</v>
      </c>
      <c r="AA52" s="8"/>
    </row>
    <row r="53" spans="1:27" s="317" customFormat="1" ht="21" customHeight="1" x14ac:dyDescent="0.3">
      <c r="A53" s="374"/>
      <c r="B53" s="11"/>
      <c r="C53" s="317" t="s">
        <v>175</v>
      </c>
      <c r="D53" s="330">
        <v>1</v>
      </c>
      <c r="E53" s="319" t="s">
        <v>143</v>
      </c>
      <c r="F53" s="328" t="s">
        <v>151</v>
      </c>
      <c r="G53" s="324">
        <v>402</v>
      </c>
      <c r="H53" s="324">
        <f>375+27</f>
        <v>402</v>
      </c>
      <c r="I53" s="324">
        <v>0</v>
      </c>
      <c r="J53" s="320">
        <f t="shared" si="2"/>
        <v>0</v>
      </c>
      <c r="K53" s="320"/>
      <c r="L53" s="317" t="s">
        <v>209</v>
      </c>
      <c r="V53" s="317">
        <v>27</v>
      </c>
      <c r="W53" s="317">
        <v>0</v>
      </c>
      <c r="AA53" s="316"/>
    </row>
    <row r="54" spans="1:27" s="222" customFormat="1" ht="21" customHeight="1" x14ac:dyDescent="0.3">
      <c r="A54" s="374"/>
      <c r="B54" s="11"/>
      <c r="C54" s="9" t="s">
        <v>177</v>
      </c>
      <c r="D54" s="223">
        <v>4</v>
      </c>
      <c r="E54" s="297" t="s">
        <v>143</v>
      </c>
      <c r="F54" s="308" t="s">
        <v>149</v>
      </c>
      <c r="G54" s="64">
        <v>100</v>
      </c>
      <c r="H54" s="64">
        <v>0</v>
      </c>
      <c r="I54" s="64">
        <v>0</v>
      </c>
      <c r="J54" s="11">
        <f t="shared" si="2"/>
        <v>0</v>
      </c>
      <c r="K54" s="102"/>
      <c r="L54" s="64">
        <v>20</v>
      </c>
      <c r="M54" s="8">
        <f t="shared" si="3"/>
        <v>240</v>
      </c>
      <c r="N54" s="64">
        <v>-12</v>
      </c>
      <c r="O54" s="64">
        <v>16</v>
      </c>
      <c r="P54" s="8">
        <f t="shared" si="11"/>
        <v>22</v>
      </c>
      <c r="Q54" s="65">
        <f>IFERROR(IF(AND((Q$182-$P54)/$M54&gt;0,(Q$182-$P54)/$M54&lt;1),(Q$182-$P54)/$M54,IF((Q$182-$P54)/$M54&gt;0,1,0)),0)</f>
        <v>0</v>
      </c>
      <c r="R54" s="65">
        <f>IFERROR(IF(AND((R$182-$P54)/$M54&gt;0,(R$182-$P54)/$M54&lt;1),(R$182-$P54)/$M54,IF((R$182-$P54)/$M54&gt;0,1,0)),0)</f>
        <v>0</v>
      </c>
      <c r="S54" s="65">
        <f>IFERROR(IF(AND((S$182-$P54)/$M54&gt;0,(S$182-$P54)/$M54&lt;1),(S$182-$P54)/$M54,IF((S$182-$P54)/$M54&gt;0,1,0)),0)</f>
        <v>3.3333333333333333E-2</v>
      </c>
      <c r="T54" s="65">
        <f>IFERROR(IF(AND((T$182-$P54)/$M54&gt;0,(T$182-$P54)/$M54&lt;1),(T$182-$P54)/$M54,IF((T$182-$P54)/$M54&gt;0,1,0)),0)</f>
        <v>8.3333333333333329E-2</v>
      </c>
      <c r="U54" s="65">
        <f>IFERROR(IF(AND((U$182-$P54)/$M54&gt;0,(U$182-$P54)/$M54&lt;1),(U$182-$P54)/$M54,IF((U$182-$P54)/$M54&gt;0,1,0)),0)</f>
        <v>0.13333333333333333</v>
      </c>
      <c r="V54" s="61">
        <f t="shared" si="10"/>
        <v>0</v>
      </c>
      <c r="W54" s="61">
        <f t="shared" si="12"/>
        <v>0</v>
      </c>
      <c r="X54" s="61">
        <f t="shared" si="13"/>
        <v>3.3333333333333335</v>
      </c>
      <c r="Y54" s="61">
        <f t="shared" si="14"/>
        <v>4.9999999999999982</v>
      </c>
      <c r="Z54" s="61">
        <f t="shared" si="15"/>
        <v>5.0000000000000018</v>
      </c>
      <c r="AA54" s="102"/>
    </row>
    <row r="55" spans="1:27" s="9" customFormat="1" ht="21" customHeight="1" x14ac:dyDescent="0.3">
      <c r="A55" s="374"/>
      <c r="B55" s="11"/>
      <c r="C55" s="9" t="s">
        <v>179</v>
      </c>
      <c r="D55" s="223">
        <v>1</v>
      </c>
      <c r="E55" s="297" t="s">
        <v>145</v>
      </c>
      <c r="F55" s="308" t="s">
        <v>148</v>
      </c>
      <c r="G55" s="64">
        <v>150</v>
      </c>
      <c r="H55" s="64">
        <v>40</v>
      </c>
      <c r="I55" s="64">
        <v>50</v>
      </c>
      <c r="J55" s="11">
        <f t="shared" si="2"/>
        <v>60</v>
      </c>
      <c r="K55" s="11"/>
      <c r="L55" s="334" t="s">
        <v>209</v>
      </c>
      <c r="M55" s="333"/>
      <c r="N55" s="333"/>
      <c r="O55" s="333"/>
      <c r="P55" s="333"/>
      <c r="Q55" s="333"/>
      <c r="R55" s="333"/>
      <c r="S55" s="333"/>
      <c r="T55" s="333"/>
      <c r="U55" s="333"/>
      <c r="V55" s="64">
        <v>0</v>
      </c>
      <c r="W55" s="353">
        <v>40</v>
      </c>
      <c r="X55" s="353">
        <v>50</v>
      </c>
      <c r="Y55" s="353">
        <v>60</v>
      </c>
      <c r="Z55" s="64">
        <v>0</v>
      </c>
      <c r="AA55" s="8"/>
    </row>
    <row r="56" spans="1:27" s="317" customFormat="1" ht="21" customHeight="1" x14ac:dyDescent="0.3">
      <c r="A56" s="374"/>
      <c r="B56" s="11"/>
      <c r="C56" s="317" t="s">
        <v>203</v>
      </c>
      <c r="D56" s="330">
        <v>2</v>
      </c>
      <c r="E56" s="319" t="s">
        <v>145</v>
      </c>
      <c r="F56" s="328" t="s">
        <v>148</v>
      </c>
      <c r="G56" s="324">
        <v>0</v>
      </c>
      <c r="H56" s="324">
        <v>0</v>
      </c>
      <c r="I56" s="324">
        <v>0</v>
      </c>
      <c r="J56" s="320">
        <f t="shared" si="2"/>
        <v>0</v>
      </c>
      <c r="K56" s="32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16"/>
    </row>
    <row r="57" spans="1:27" s="317" customFormat="1" ht="21" customHeight="1" x14ac:dyDescent="0.3">
      <c r="A57" s="374"/>
      <c r="B57" s="11"/>
      <c r="C57" s="317" t="s">
        <v>204</v>
      </c>
      <c r="D57" s="330">
        <v>3</v>
      </c>
      <c r="E57" s="319" t="s">
        <v>145</v>
      </c>
      <c r="F57" s="328" t="s">
        <v>148</v>
      </c>
      <c r="G57" s="324">
        <v>0</v>
      </c>
      <c r="H57" s="324">
        <v>0</v>
      </c>
      <c r="I57" s="324">
        <v>0</v>
      </c>
      <c r="J57" s="320">
        <f t="shared" si="2"/>
        <v>0</v>
      </c>
      <c r="K57" s="3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316"/>
    </row>
    <row r="58" spans="1:27" s="9" customFormat="1" ht="21" customHeight="1" x14ac:dyDescent="0.3">
      <c r="A58" s="374"/>
      <c r="B58" s="11"/>
      <c r="C58" s="9" t="s">
        <v>180</v>
      </c>
      <c r="D58" s="223">
        <v>1</v>
      </c>
      <c r="E58" s="297" t="s">
        <v>145</v>
      </c>
      <c r="F58" s="308" t="s">
        <v>148</v>
      </c>
      <c r="G58" s="64">
        <v>562</v>
      </c>
      <c r="H58" s="353">
        <f>200+172</f>
        <v>372</v>
      </c>
      <c r="I58" s="353">
        <v>190</v>
      </c>
      <c r="J58" s="11">
        <f t="shared" si="2"/>
        <v>0</v>
      </c>
      <c r="K58" s="11"/>
      <c r="L58" s="64">
        <v>4</v>
      </c>
      <c r="M58" s="8">
        <f t="shared" si="3"/>
        <v>48</v>
      </c>
      <c r="N58" s="64">
        <v>-24</v>
      </c>
      <c r="O58" s="64">
        <v>0</v>
      </c>
      <c r="P58" s="8">
        <f t="shared" si="11"/>
        <v>-6</v>
      </c>
      <c r="Q58" s="65">
        <f t="shared" ref="Q58:U60" si="37">IFERROR(IF(AND((Q$182-$P58)/$M58&gt;0,(Q$182-$P58)/$M58&lt;1),(Q$182-$P58)/$M58,IF((Q$182-$P58)/$M58&gt;0,1,0)),0)</f>
        <v>0.25</v>
      </c>
      <c r="R58" s="65">
        <f t="shared" si="37"/>
        <v>0.5</v>
      </c>
      <c r="S58" s="65">
        <f t="shared" si="37"/>
        <v>0.75</v>
      </c>
      <c r="T58" s="65">
        <f t="shared" si="37"/>
        <v>1</v>
      </c>
      <c r="U58" s="65">
        <f t="shared" si="37"/>
        <v>1</v>
      </c>
      <c r="V58" s="64"/>
      <c r="W58" s="353">
        <v>159</v>
      </c>
      <c r="X58" s="353">
        <v>222</v>
      </c>
      <c r="Y58" s="353">
        <v>181</v>
      </c>
      <c r="Z58" s="353">
        <v>0</v>
      </c>
      <c r="AA58" s="8"/>
    </row>
    <row r="59" spans="1:27" s="9" customFormat="1" ht="21" customHeight="1" x14ac:dyDescent="0.3">
      <c r="A59" s="374"/>
      <c r="B59" s="11"/>
      <c r="C59" s="9" t="s">
        <v>181</v>
      </c>
      <c r="D59" s="223">
        <v>3</v>
      </c>
      <c r="E59" s="297" t="s">
        <v>145</v>
      </c>
      <c r="F59" s="308" t="s">
        <v>148</v>
      </c>
      <c r="G59" s="64">
        <f>700-G58</f>
        <v>138</v>
      </c>
      <c r="H59" s="64">
        <v>0</v>
      </c>
      <c r="I59" s="64">
        <v>0</v>
      </c>
      <c r="J59" s="11">
        <f t="shared" si="2"/>
        <v>0</v>
      </c>
      <c r="K59" s="11"/>
      <c r="L59" s="64">
        <v>3</v>
      </c>
      <c r="M59" s="8">
        <f t="shared" si="3"/>
        <v>36</v>
      </c>
      <c r="N59" s="64">
        <v>36</v>
      </c>
      <c r="O59" s="64">
        <v>18</v>
      </c>
      <c r="P59" s="8">
        <f t="shared" si="11"/>
        <v>72</v>
      </c>
      <c r="Q59" s="65">
        <f t="shared" si="37"/>
        <v>0</v>
      </c>
      <c r="R59" s="65">
        <f t="shared" si="37"/>
        <v>0</v>
      </c>
      <c r="S59" s="65">
        <f t="shared" si="37"/>
        <v>0</v>
      </c>
      <c r="T59" s="65">
        <f t="shared" si="37"/>
        <v>0</v>
      </c>
      <c r="U59" s="65">
        <f t="shared" si="37"/>
        <v>0</v>
      </c>
      <c r="V59" s="61">
        <f t="shared" si="10"/>
        <v>0</v>
      </c>
      <c r="W59" s="61">
        <f t="shared" si="12"/>
        <v>0</v>
      </c>
      <c r="X59" s="61">
        <f t="shared" si="13"/>
        <v>0</v>
      </c>
      <c r="Y59" s="61">
        <f t="shared" si="14"/>
        <v>0</v>
      </c>
      <c r="Z59" s="61">
        <f t="shared" si="15"/>
        <v>0</v>
      </c>
      <c r="AA59" s="8"/>
    </row>
    <row r="60" spans="1:27" s="222" customFormat="1" ht="21" customHeight="1" x14ac:dyDescent="0.3">
      <c r="A60" s="374"/>
      <c r="B60" s="11"/>
      <c r="C60" s="9" t="s">
        <v>182</v>
      </c>
      <c r="D60" s="223">
        <v>2</v>
      </c>
      <c r="E60" s="297" t="s">
        <v>145</v>
      </c>
      <c r="F60" s="308" t="s">
        <v>148</v>
      </c>
      <c r="G60" s="64">
        <v>30</v>
      </c>
      <c r="H60" s="64">
        <v>2</v>
      </c>
      <c r="I60" s="64">
        <v>0</v>
      </c>
      <c r="J60" s="11">
        <f t="shared" si="2"/>
        <v>28</v>
      </c>
      <c r="K60" s="102"/>
      <c r="L60" s="64">
        <v>2</v>
      </c>
      <c r="M60" s="8">
        <f t="shared" si="3"/>
        <v>24</v>
      </c>
      <c r="N60" s="64">
        <v>24</v>
      </c>
      <c r="O60" s="64">
        <v>18</v>
      </c>
      <c r="P60" s="8">
        <f t="shared" si="11"/>
        <v>60</v>
      </c>
      <c r="Q60" s="65">
        <f t="shared" si="37"/>
        <v>0</v>
      </c>
      <c r="R60" s="65">
        <f t="shared" si="37"/>
        <v>0</v>
      </c>
      <c r="S60" s="65">
        <f t="shared" si="37"/>
        <v>0</v>
      </c>
      <c r="T60" s="65">
        <f t="shared" si="37"/>
        <v>0</v>
      </c>
      <c r="U60" s="65">
        <f t="shared" si="37"/>
        <v>0</v>
      </c>
      <c r="V60" s="61">
        <f t="shared" si="10"/>
        <v>0</v>
      </c>
      <c r="W60" s="61">
        <f t="shared" si="12"/>
        <v>0</v>
      </c>
      <c r="X60" s="61">
        <f t="shared" si="13"/>
        <v>0</v>
      </c>
      <c r="Y60" s="61">
        <f t="shared" si="14"/>
        <v>0</v>
      </c>
      <c r="Z60" s="61">
        <f t="shared" si="15"/>
        <v>0</v>
      </c>
      <c r="AA60" s="102"/>
    </row>
    <row r="61" spans="1:27" s="222" customFormat="1" ht="21" customHeight="1" x14ac:dyDescent="0.3">
      <c r="A61" s="374"/>
      <c r="B61" s="11"/>
      <c r="C61" s="9" t="s">
        <v>224</v>
      </c>
      <c r="D61" s="223">
        <v>3</v>
      </c>
      <c r="E61" s="297" t="s">
        <v>145</v>
      </c>
      <c r="F61" s="308" t="s">
        <v>148</v>
      </c>
      <c r="G61" s="64">
        <v>4</v>
      </c>
      <c r="H61" s="64">
        <v>2</v>
      </c>
      <c r="I61" s="64">
        <v>0</v>
      </c>
      <c r="J61" s="11">
        <f t="shared" ref="J61" si="38">+IF(D61=1,(G61-H61-I61),IF(D61=2,(G61-H61-I61),0))</f>
        <v>0</v>
      </c>
      <c r="K61" s="102"/>
      <c r="L61" s="334" t="s">
        <v>209</v>
      </c>
      <c r="M61" s="333"/>
      <c r="N61" s="333"/>
      <c r="O61" s="333"/>
      <c r="P61" s="333"/>
      <c r="Q61" s="333"/>
      <c r="R61" s="333"/>
      <c r="S61" s="333"/>
      <c r="T61" s="333"/>
      <c r="U61" s="333"/>
      <c r="V61" s="64">
        <v>0</v>
      </c>
      <c r="W61" s="64">
        <v>0</v>
      </c>
      <c r="X61" s="64">
        <v>1</v>
      </c>
      <c r="Y61" s="64">
        <v>0</v>
      </c>
      <c r="Z61" s="64">
        <v>0</v>
      </c>
      <c r="AA61" s="102"/>
    </row>
    <row r="62" spans="1:27" s="222" customFormat="1" ht="21" customHeight="1" x14ac:dyDescent="0.3">
      <c r="A62" s="374"/>
      <c r="B62" s="11"/>
      <c r="C62" s="9" t="s">
        <v>243</v>
      </c>
      <c r="D62" s="359">
        <v>2</v>
      </c>
      <c r="E62" s="297" t="s">
        <v>146</v>
      </c>
      <c r="F62" s="308" t="s">
        <v>152</v>
      </c>
      <c r="G62" s="64">
        <v>500</v>
      </c>
      <c r="H62" s="64">
        <v>0</v>
      </c>
      <c r="I62" s="64">
        <v>0</v>
      </c>
      <c r="J62" s="11">
        <f t="shared" si="2"/>
        <v>500</v>
      </c>
      <c r="K62" s="102"/>
      <c r="L62" s="64">
        <v>7</v>
      </c>
      <c r="M62" s="8">
        <f t="shared" si="3"/>
        <v>84</v>
      </c>
      <c r="N62" s="64">
        <v>4</v>
      </c>
      <c r="O62" s="64">
        <v>16</v>
      </c>
      <c r="P62" s="8">
        <f t="shared" si="11"/>
        <v>38</v>
      </c>
      <c r="Q62" s="65">
        <f t="shared" ref="Q62:U64" si="39">IFERROR(IF(AND((Q$182-$P62)/$M62&gt;0,(Q$182-$P62)/$M62&lt;1),(Q$182-$P62)/$M62,IF((Q$182-$P62)/$M62&gt;0,1,0)),0)</f>
        <v>0</v>
      </c>
      <c r="R62" s="65">
        <f t="shared" si="39"/>
        <v>0</v>
      </c>
      <c r="S62" s="65">
        <f t="shared" si="39"/>
        <v>0</v>
      </c>
      <c r="T62" s="65">
        <f t="shared" si="39"/>
        <v>4.7619047619047616E-2</v>
      </c>
      <c r="U62" s="65">
        <f t="shared" si="39"/>
        <v>0.19047619047619047</v>
      </c>
      <c r="V62" s="61">
        <f t="shared" si="10"/>
        <v>0</v>
      </c>
      <c r="W62" s="61">
        <f t="shared" si="12"/>
        <v>0</v>
      </c>
      <c r="X62" s="61">
        <f t="shared" si="13"/>
        <v>0</v>
      </c>
      <c r="Y62" s="360">
        <f t="shared" si="14"/>
        <v>23.809523809523807</v>
      </c>
      <c r="Z62" s="360">
        <f t="shared" si="15"/>
        <v>71.428571428571416</v>
      </c>
      <c r="AA62" s="102"/>
    </row>
    <row r="63" spans="1:27" s="222" customFormat="1" ht="21" customHeight="1" x14ac:dyDescent="0.3">
      <c r="A63" s="374"/>
      <c r="B63" s="11"/>
      <c r="C63" s="9" t="s">
        <v>244</v>
      </c>
      <c r="D63" s="223">
        <v>1</v>
      </c>
      <c r="E63" s="297" t="s">
        <v>146</v>
      </c>
      <c r="F63" s="308" t="s">
        <v>152</v>
      </c>
      <c r="G63" s="64">
        <v>348</v>
      </c>
      <c r="H63" s="64">
        <f>262+86</f>
        <v>348</v>
      </c>
      <c r="I63" s="64">
        <v>0</v>
      </c>
      <c r="J63" s="11">
        <f t="shared" si="2"/>
        <v>0</v>
      </c>
      <c r="K63" s="102"/>
      <c r="L63" s="334" t="s">
        <v>209</v>
      </c>
      <c r="M63" s="333"/>
      <c r="N63" s="333"/>
      <c r="O63" s="333"/>
      <c r="P63" s="333"/>
      <c r="Q63" s="333"/>
      <c r="R63" s="333"/>
      <c r="S63" s="333"/>
      <c r="T63" s="333"/>
      <c r="U63" s="333"/>
      <c r="V63" s="353">
        <v>200</v>
      </c>
      <c r="W63" s="353">
        <v>86</v>
      </c>
      <c r="X63" s="353">
        <v>0</v>
      </c>
      <c r="Y63" s="353">
        <v>0</v>
      </c>
      <c r="Z63" s="353">
        <v>0</v>
      </c>
      <c r="AA63" s="102"/>
    </row>
    <row r="64" spans="1:27" s="222" customFormat="1" ht="21" customHeight="1" x14ac:dyDescent="0.3">
      <c r="A64" s="374"/>
      <c r="B64" s="11"/>
      <c r="C64" s="9" t="s">
        <v>226</v>
      </c>
      <c r="D64" s="359">
        <v>3</v>
      </c>
      <c r="E64" s="297" t="s">
        <v>147</v>
      </c>
      <c r="F64" s="308" t="s">
        <v>185</v>
      </c>
      <c r="G64" s="64">
        <v>500</v>
      </c>
      <c r="H64" s="64">
        <v>0</v>
      </c>
      <c r="I64" s="64">
        <v>0</v>
      </c>
      <c r="J64" s="11">
        <f t="shared" si="2"/>
        <v>0</v>
      </c>
      <c r="K64" s="102"/>
      <c r="L64" s="64">
        <v>4.5999999999999996</v>
      </c>
      <c r="M64" s="8">
        <f t="shared" si="3"/>
        <v>55.199999999999996</v>
      </c>
      <c r="N64" s="64">
        <v>12</v>
      </c>
      <c r="O64" s="64">
        <v>14</v>
      </c>
      <c r="P64" s="8">
        <f t="shared" si="11"/>
        <v>44</v>
      </c>
      <c r="Q64" s="65">
        <f t="shared" si="39"/>
        <v>0</v>
      </c>
      <c r="R64" s="65">
        <f t="shared" si="39"/>
        <v>0</v>
      </c>
      <c r="S64" s="65">
        <f t="shared" si="39"/>
        <v>0</v>
      </c>
      <c r="T64" s="65">
        <f t="shared" si="39"/>
        <v>0</v>
      </c>
      <c r="U64" s="65">
        <f t="shared" si="39"/>
        <v>0.1811594202898551</v>
      </c>
      <c r="V64" s="61">
        <f t="shared" si="10"/>
        <v>0</v>
      </c>
      <c r="W64" s="61">
        <f t="shared" si="12"/>
        <v>0</v>
      </c>
      <c r="X64" s="61">
        <f t="shared" si="13"/>
        <v>0</v>
      </c>
      <c r="Y64" s="61">
        <f t="shared" si="14"/>
        <v>0</v>
      </c>
      <c r="Z64" s="64">
        <v>25</v>
      </c>
      <c r="AA64" s="102"/>
    </row>
    <row r="65" spans="1:27" s="332" customFormat="1" ht="21" customHeight="1" x14ac:dyDescent="0.3">
      <c r="A65" s="374"/>
      <c r="B65" s="11"/>
      <c r="C65" s="317" t="s">
        <v>197</v>
      </c>
      <c r="D65" s="330">
        <v>1</v>
      </c>
      <c r="E65" s="319" t="s">
        <v>147</v>
      </c>
      <c r="F65" s="328" t="s">
        <v>185</v>
      </c>
      <c r="G65" s="324">
        <v>0</v>
      </c>
      <c r="H65" s="324">
        <v>0</v>
      </c>
      <c r="I65" s="324">
        <v>0</v>
      </c>
      <c r="J65" s="320">
        <f t="shared" si="2"/>
        <v>0</v>
      </c>
      <c r="K65" s="331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31"/>
    </row>
    <row r="66" spans="1:27" s="332" customFormat="1" ht="21" customHeight="1" x14ac:dyDescent="0.3">
      <c r="A66" s="374"/>
      <c r="B66" s="11"/>
      <c r="C66" s="317" t="s">
        <v>195</v>
      </c>
      <c r="D66" s="330">
        <v>1</v>
      </c>
      <c r="E66" s="319" t="s">
        <v>147</v>
      </c>
      <c r="F66" s="328" t="s">
        <v>185</v>
      </c>
      <c r="G66" s="324">
        <v>0</v>
      </c>
      <c r="H66" s="324">
        <v>0</v>
      </c>
      <c r="I66" s="324">
        <v>0</v>
      </c>
      <c r="J66" s="320">
        <f t="shared" si="2"/>
        <v>0</v>
      </c>
      <c r="K66" s="331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331"/>
    </row>
    <row r="67" spans="1:27" s="332" customFormat="1" ht="21" customHeight="1" x14ac:dyDescent="0.3">
      <c r="A67" s="374"/>
      <c r="B67" s="11"/>
      <c r="C67" s="317" t="s">
        <v>194</v>
      </c>
      <c r="D67" s="330">
        <v>1</v>
      </c>
      <c r="E67" s="319" t="s">
        <v>147</v>
      </c>
      <c r="F67" s="328" t="s">
        <v>185</v>
      </c>
      <c r="G67" s="324">
        <v>0</v>
      </c>
      <c r="H67" s="324">
        <v>0</v>
      </c>
      <c r="I67" s="324">
        <v>0</v>
      </c>
      <c r="J67" s="320">
        <f t="shared" si="2"/>
        <v>0</v>
      </c>
      <c r="K67" s="331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331"/>
    </row>
    <row r="68" spans="1:27" s="222" customFormat="1" ht="21" customHeight="1" x14ac:dyDescent="0.3">
      <c r="A68" s="374"/>
      <c r="B68" s="11"/>
      <c r="C68" s="9" t="s">
        <v>225</v>
      </c>
      <c r="D68" s="223">
        <v>4</v>
      </c>
      <c r="E68" s="297" t="s">
        <v>147</v>
      </c>
      <c r="F68" s="308" t="s">
        <v>185</v>
      </c>
      <c r="G68" s="64">
        <v>30</v>
      </c>
      <c r="H68" s="64">
        <v>0</v>
      </c>
      <c r="I68" s="64">
        <v>0</v>
      </c>
      <c r="J68" s="11">
        <f t="shared" si="2"/>
        <v>0</v>
      </c>
      <c r="K68" s="102"/>
      <c r="L68" s="64">
        <v>2</v>
      </c>
      <c r="M68" s="8">
        <f t="shared" si="3"/>
        <v>24</v>
      </c>
      <c r="N68" s="64">
        <v>24</v>
      </c>
      <c r="O68" s="64">
        <v>14</v>
      </c>
      <c r="P68" s="8">
        <f t="shared" si="11"/>
        <v>56</v>
      </c>
      <c r="Q68" s="65">
        <f t="shared" ref="Q68:U71" si="40">IFERROR(IF(AND((Q$182-$P68)/$M68&gt;0,(Q$182-$P68)/$M68&lt;1),(Q$182-$P68)/$M68,IF((Q$182-$P68)/$M68&gt;0,1,0)),0)</f>
        <v>0</v>
      </c>
      <c r="R68" s="65">
        <f t="shared" si="40"/>
        <v>0</v>
      </c>
      <c r="S68" s="65">
        <f t="shared" si="40"/>
        <v>0</v>
      </c>
      <c r="T68" s="65">
        <f t="shared" si="40"/>
        <v>0</v>
      </c>
      <c r="U68" s="65">
        <f t="shared" si="40"/>
        <v>0</v>
      </c>
      <c r="V68" s="61">
        <f t="shared" si="10"/>
        <v>0</v>
      </c>
      <c r="W68" s="61">
        <f t="shared" si="12"/>
        <v>0</v>
      </c>
      <c r="X68" s="61">
        <f t="shared" si="13"/>
        <v>0</v>
      </c>
      <c r="Y68" s="61">
        <f t="shared" si="14"/>
        <v>0</v>
      </c>
      <c r="Z68" s="61">
        <f t="shared" si="15"/>
        <v>0</v>
      </c>
      <c r="AA68" s="102"/>
    </row>
    <row r="69" spans="1:27" s="222" customFormat="1" ht="21" customHeight="1" x14ac:dyDescent="0.3">
      <c r="A69" s="374"/>
      <c r="B69" s="11"/>
      <c r="C69" s="9" t="s">
        <v>186</v>
      </c>
      <c r="D69" s="223">
        <v>4</v>
      </c>
      <c r="E69" s="297" t="s">
        <v>147</v>
      </c>
      <c r="F69" s="308" t="s">
        <v>150</v>
      </c>
      <c r="G69" s="64">
        <v>230</v>
      </c>
      <c r="H69" s="64">
        <v>0</v>
      </c>
      <c r="I69" s="64">
        <v>0</v>
      </c>
      <c r="J69" s="11">
        <f t="shared" si="2"/>
        <v>0</v>
      </c>
      <c r="K69" s="102"/>
      <c r="L69" s="64">
        <v>5</v>
      </c>
      <c r="M69" s="8">
        <f t="shared" si="3"/>
        <v>60</v>
      </c>
      <c r="N69" s="64">
        <v>60</v>
      </c>
      <c r="O69" s="64">
        <v>16</v>
      </c>
      <c r="P69" s="8">
        <f t="shared" si="11"/>
        <v>94</v>
      </c>
      <c r="Q69" s="65">
        <f t="shared" si="40"/>
        <v>0</v>
      </c>
      <c r="R69" s="65">
        <f t="shared" si="40"/>
        <v>0</v>
      </c>
      <c r="S69" s="65">
        <f t="shared" si="40"/>
        <v>0</v>
      </c>
      <c r="T69" s="65">
        <f t="shared" si="40"/>
        <v>0</v>
      </c>
      <c r="U69" s="65">
        <f t="shared" si="40"/>
        <v>0</v>
      </c>
      <c r="V69" s="61">
        <f t="shared" si="10"/>
        <v>0</v>
      </c>
      <c r="W69" s="61">
        <f t="shared" si="12"/>
        <v>0</v>
      </c>
      <c r="X69" s="61">
        <f t="shared" si="13"/>
        <v>0</v>
      </c>
      <c r="Y69" s="61">
        <f t="shared" si="14"/>
        <v>0</v>
      </c>
      <c r="Z69" s="61">
        <f t="shared" si="15"/>
        <v>0</v>
      </c>
      <c r="AA69" s="102"/>
    </row>
    <row r="70" spans="1:27" s="222" customFormat="1" ht="21" customHeight="1" x14ac:dyDescent="0.3">
      <c r="A70" s="374"/>
      <c r="B70" s="11"/>
      <c r="C70" s="9" t="s">
        <v>187</v>
      </c>
      <c r="D70" s="223">
        <v>5</v>
      </c>
      <c r="E70" s="297" t="s">
        <v>147</v>
      </c>
      <c r="F70" s="308" t="s">
        <v>150</v>
      </c>
      <c r="G70" s="64">
        <v>670</v>
      </c>
      <c r="H70" s="64">
        <v>0</v>
      </c>
      <c r="I70" s="64">
        <v>0</v>
      </c>
      <c r="J70" s="11">
        <f t="shared" si="2"/>
        <v>0</v>
      </c>
      <c r="K70" s="102"/>
      <c r="L70" s="64">
        <v>10</v>
      </c>
      <c r="M70" s="8">
        <f t="shared" si="3"/>
        <v>120</v>
      </c>
      <c r="N70" s="64">
        <v>48</v>
      </c>
      <c r="O70" s="64">
        <v>12</v>
      </c>
      <c r="P70" s="8">
        <f t="shared" si="11"/>
        <v>78</v>
      </c>
      <c r="Q70" s="65">
        <f t="shared" si="40"/>
        <v>0</v>
      </c>
      <c r="R70" s="65">
        <f t="shared" si="40"/>
        <v>0</v>
      </c>
      <c r="S70" s="65">
        <f t="shared" si="40"/>
        <v>0</v>
      </c>
      <c r="T70" s="65">
        <f t="shared" si="40"/>
        <v>0</v>
      </c>
      <c r="U70" s="65">
        <f t="shared" si="40"/>
        <v>0</v>
      </c>
      <c r="V70" s="61">
        <f t="shared" si="10"/>
        <v>0</v>
      </c>
      <c r="W70" s="61">
        <f t="shared" si="12"/>
        <v>0</v>
      </c>
      <c r="X70" s="61">
        <f t="shared" si="13"/>
        <v>0</v>
      </c>
      <c r="Y70" s="61">
        <f t="shared" si="14"/>
        <v>0</v>
      </c>
      <c r="Z70" s="61">
        <f t="shared" si="15"/>
        <v>0</v>
      </c>
      <c r="AA70" s="102"/>
    </row>
    <row r="71" spans="1:27" s="9" customFormat="1" ht="21" customHeight="1" x14ac:dyDescent="0.25">
      <c r="A71" s="11"/>
      <c r="B71" s="11"/>
      <c r="D71" s="297"/>
      <c r="E71" s="297"/>
      <c r="F71" s="308"/>
      <c r="G71" s="308"/>
      <c r="H71" s="11"/>
      <c r="I71" s="11"/>
      <c r="J71" s="11">
        <f t="shared" si="2"/>
        <v>0</v>
      </c>
      <c r="K71" s="11"/>
      <c r="L71" s="64"/>
      <c r="M71" s="8">
        <f t="shared" si="3"/>
        <v>0</v>
      </c>
      <c r="N71" s="64"/>
      <c r="O71" s="64"/>
      <c r="P71" s="8">
        <f t="shared" ref="P71:P81" si="41">+N71+O71+18</f>
        <v>18</v>
      </c>
      <c r="Q71" s="65">
        <f t="shared" si="40"/>
        <v>0</v>
      </c>
      <c r="R71" s="65">
        <f t="shared" si="40"/>
        <v>0</v>
      </c>
      <c r="S71" s="65">
        <f t="shared" si="40"/>
        <v>0</v>
      </c>
      <c r="T71" s="65">
        <f t="shared" si="40"/>
        <v>0</v>
      </c>
      <c r="U71" s="65">
        <f t="shared" si="40"/>
        <v>0</v>
      </c>
      <c r="V71" s="61">
        <f t="shared" ref="V71:V81" si="42">Q71*($G71-$H71)</f>
        <v>0</v>
      </c>
      <c r="W71" s="61">
        <f t="shared" ref="W71:W81" si="43">R71*($G71-$H71)-V71</f>
        <v>0</v>
      </c>
      <c r="X71" s="61">
        <f t="shared" ref="X71:X81" si="44">S71*($G71-$H71)-SUM(V71:W71)</f>
        <v>0</v>
      </c>
      <c r="Y71" s="61">
        <f t="shared" ref="Y71:Y81" si="45">T71*($G71-$H71)-SUM(V71:X71)</f>
        <v>0</v>
      </c>
      <c r="Z71" s="61">
        <f t="shared" ref="Z71:Z81" si="46">U71*($G71-$H71)-SUM(V71:Y71)</f>
        <v>0</v>
      </c>
      <c r="AA71" s="8"/>
    </row>
    <row r="72" spans="1:27" s="9" customFormat="1" ht="21" customHeight="1" x14ac:dyDescent="0.25">
      <c r="A72" s="11"/>
      <c r="B72" s="11"/>
      <c r="D72" s="297"/>
      <c r="E72" s="297"/>
      <c r="F72" s="308"/>
      <c r="G72" s="308"/>
      <c r="H72" s="11"/>
      <c r="I72" s="11"/>
      <c r="J72" s="11">
        <f t="shared" si="2"/>
        <v>0</v>
      </c>
      <c r="K72" s="11"/>
      <c r="L72" s="64"/>
      <c r="M72" s="8">
        <f t="shared" si="3"/>
        <v>0</v>
      </c>
      <c r="N72" s="64"/>
      <c r="O72" s="64"/>
      <c r="P72" s="8">
        <f t="shared" si="41"/>
        <v>18</v>
      </c>
      <c r="Q72" s="65">
        <f t="shared" ref="Q72:U81" si="47">IFERROR(IF(AND((Q$182-$P72)/$M72&gt;0,(Q$182-$P72)/$M72&lt;1),(Q$182-$P72)/$M72,IF((Q$182-$P72)/$M72&gt;0,1,0)),0)</f>
        <v>0</v>
      </c>
      <c r="R72" s="65">
        <f t="shared" si="47"/>
        <v>0</v>
      </c>
      <c r="S72" s="65">
        <f t="shared" si="47"/>
        <v>0</v>
      </c>
      <c r="T72" s="65">
        <f t="shared" si="47"/>
        <v>0</v>
      </c>
      <c r="U72" s="65">
        <f t="shared" si="47"/>
        <v>0</v>
      </c>
      <c r="V72" s="61">
        <f t="shared" si="42"/>
        <v>0</v>
      </c>
      <c r="W72" s="61">
        <f t="shared" si="43"/>
        <v>0</v>
      </c>
      <c r="X72" s="61">
        <f t="shared" si="44"/>
        <v>0</v>
      </c>
      <c r="Y72" s="61">
        <f t="shared" si="45"/>
        <v>0</v>
      </c>
      <c r="Z72" s="61">
        <f t="shared" si="46"/>
        <v>0</v>
      </c>
      <c r="AA72" s="8"/>
    </row>
    <row r="73" spans="1:27" s="222" customFormat="1" ht="21" customHeight="1" x14ac:dyDescent="0.25">
      <c r="A73" s="11"/>
      <c r="B73" s="11"/>
      <c r="C73" s="9"/>
      <c r="D73" s="297"/>
      <c r="E73" s="297"/>
      <c r="F73" s="308"/>
      <c r="G73" s="308"/>
      <c r="H73" s="102"/>
      <c r="I73" s="102"/>
      <c r="J73" s="11">
        <f t="shared" si="2"/>
        <v>0</v>
      </c>
      <c r="K73" s="102"/>
      <c r="L73" s="64"/>
      <c r="M73" s="8">
        <f t="shared" si="3"/>
        <v>0</v>
      </c>
      <c r="N73" s="64"/>
      <c r="O73" s="64"/>
      <c r="P73" s="8">
        <f t="shared" si="41"/>
        <v>18</v>
      </c>
      <c r="Q73" s="65">
        <f t="shared" si="47"/>
        <v>0</v>
      </c>
      <c r="R73" s="65">
        <f t="shared" si="47"/>
        <v>0</v>
      </c>
      <c r="S73" s="65">
        <f t="shared" si="47"/>
        <v>0</v>
      </c>
      <c r="T73" s="65">
        <f t="shared" si="47"/>
        <v>0</v>
      </c>
      <c r="U73" s="65">
        <f t="shared" si="47"/>
        <v>0</v>
      </c>
      <c r="V73" s="61">
        <f t="shared" si="42"/>
        <v>0</v>
      </c>
      <c r="W73" s="61">
        <f t="shared" si="43"/>
        <v>0</v>
      </c>
      <c r="X73" s="61">
        <f t="shared" si="44"/>
        <v>0</v>
      </c>
      <c r="Y73" s="61">
        <f t="shared" si="45"/>
        <v>0</v>
      </c>
      <c r="Z73" s="61">
        <f t="shared" si="46"/>
        <v>0</v>
      </c>
      <c r="AA73" s="102"/>
    </row>
    <row r="74" spans="1:27" s="222" customFormat="1" ht="21" customHeight="1" x14ac:dyDescent="0.25">
      <c r="A74" s="11"/>
      <c r="B74" s="11"/>
      <c r="C74" s="9"/>
      <c r="D74" s="297"/>
      <c r="E74" s="297"/>
      <c r="F74" s="308"/>
      <c r="G74" s="308"/>
      <c r="H74" s="102"/>
      <c r="I74" s="102"/>
      <c r="J74" s="11">
        <f t="shared" si="2"/>
        <v>0</v>
      </c>
      <c r="K74" s="102"/>
      <c r="L74" s="64"/>
      <c r="M74" s="8">
        <f t="shared" si="3"/>
        <v>0</v>
      </c>
      <c r="N74" s="64"/>
      <c r="O74" s="64"/>
      <c r="P74" s="8">
        <f t="shared" si="41"/>
        <v>18</v>
      </c>
      <c r="Q74" s="65">
        <f t="shared" si="47"/>
        <v>0</v>
      </c>
      <c r="R74" s="65">
        <f t="shared" si="47"/>
        <v>0</v>
      </c>
      <c r="S74" s="65">
        <f t="shared" si="47"/>
        <v>0</v>
      </c>
      <c r="T74" s="65">
        <f t="shared" si="47"/>
        <v>0</v>
      </c>
      <c r="U74" s="65">
        <f t="shared" si="47"/>
        <v>0</v>
      </c>
      <c r="V74" s="61">
        <f t="shared" si="42"/>
        <v>0</v>
      </c>
      <c r="W74" s="61">
        <f t="shared" si="43"/>
        <v>0</v>
      </c>
      <c r="X74" s="61">
        <f t="shared" si="44"/>
        <v>0</v>
      </c>
      <c r="Y74" s="61">
        <f t="shared" si="45"/>
        <v>0</v>
      </c>
      <c r="Z74" s="61">
        <f t="shared" si="46"/>
        <v>0</v>
      </c>
      <c r="AA74" s="102"/>
    </row>
    <row r="75" spans="1:27" s="222" customFormat="1" ht="21" customHeight="1" x14ac:dyDescent="0.25">
      <c r="A75" s="11"/>
      <c r="B75" s="11"/>
      <c r="C75" s="9"/>
      <c r="D75" s="297"/>
      <c r="E75" s="297"/>
      <c r="F75" s="308"/>
      <c r="G75" s="308"/>
      <c r="H75" s="102"/>
      <c r="I75" s="102"/>
      <c r="J75" s="11">
        <f t="shared" si="2"/>
        <v>0</v>
      </c>
      <c r="K75" s="102"/>
      <c r="L75" s="64"/>
      <c r="M75" s="8">
        <f t="shared" si="3"/>
        <v>0</v>
      </c>
      <c r="N75" s="64"/>
      <c r="O75" s="64"/>
      <c r="P75" s="8">
        <f t="shared" si="41"/>
        <v>18</v>
      </c>
      <c r="Q75" s="65">
        <f t="shared" si="47"/>
        <v>0</v>
      </c>
      <c r="R75" s="65">
        <f t="shared" si="47"/>
        <v>0</v>
      </c>
      <c r="S75" s="65">
        <f t="shared" si="47"/>
        <v>0</v>
      </c>
      <c r="T75" s="65">
        <f t="shared" si="47"/>
        <v>0</v>
      </c>
      <c r="U75" s="65">
        <f t="shared" si="47"/>
        <v>0</v>
      </c>
      <c r="V75" s="61">
        <f t="shared" si="42"/>
        <v>0</v>
      </c>
      <c r="W75" s="61">
        <f t="shared" si="43"/>
        <v>0</v>
      </c>
      <c r="X75" s="61">
        <f t="shared" si="44"/>
        <v>0</v>
      </c>
      <c r="Y75" s="61">
        <f t="shared" si="45"/>
        <v>0</v>
      </c>
      <c r="Z75" s="61">
        <f t="shared" si="46"/>
        <v>0</v>
      </c>
      <c r="AA75" s="102"/>
    </row>
    <row r="76" spans="1:27" s="9" customFormat="1" ht="21" customHeight="1" x14ac:dyDescent="0.25">
      <c r="A76" s="11"/>
      <c r="B76" s="11"/>
      <c r="D76" s="297"/>
      <c r="E76" s="297"/>
      <c r="F76" s="308"/>
      <c r="G76" s="308"/>
      <c r="H76" s="11"/>
      <c r="I76" s="11"/>
      <c r="J76" s="11">
        <f t="shared" si="2"/>
        <v>0</v>
      </c>
      <c r="K76" s="11"/>
      <c r="L76" s="64"/>
      <c r="M76" s="8">
        <f t="shared" si="3"/>
        <v>0</v>
      </c>
      <c r="N76" s="64"/>
      <c r="O76" s="64"/>
      <c r="P76" s="8">
        <f t="shared" si="41"/>
        <v>18</v>
      </c>
      <c r="Q76" s="65">
        <f t="shared" si="47"/>
        <v>0</v>
      </c>
      <c r="R76" s="65">
        <f t="shared" si="47"/>
        <v>0</v>
      </c>
      <c r="S76" s="65">
        <f t="shared" si="47"/>
        <v>0</v>
      </c>
      <c r="T76" s="65">
        <f t="shared" si="47"/>
        <v>0</v>
      </c>
      <c r="U76" s="65">
        <f t="shared" si="47"/>
        <v>0</v>
      </c>
      <c r="V76" s="61">
        <f t="shared" si="42"/>
        <v>0</v>
      </c>
      <c r="W76" s="61">
        <f t="shared" si="43"/>
        <v>0</v>
      </c>
      <c r="X76" s="61">
        <f t="shared" si="44"/>
        <v>0</v>
      </c>
      <c r="Y76" s="61">
        <f t="shared" si="45"/>
        <v>0</v>
      </c>
      <c r="Z76" s="61">
        <f t="shared" si="46"/>
        <v>0</v>
      </c>
      <c r="AA76" s="8"/>
    </row>
    <row r="77" spans="1:27" s="9" customFormat="1" ht="21" customHeight="1" x14ac:dyDescent="0.25">
      <c r="A77" s="134"/>
      <c r="B77" s="11"/>
      <c r="D77" s="297"/>
      <c r="E77" s="297"/>
      <c r="F77" s="308"/>
      <c r="G77" s="308"/>
      <c r="H77" s="11"/>
      <c r="I77" s="11"/>
      <c r="J77" s="11">
        <f t="shared" si="2"/>
        <v>0</v>
      </c>
      <c r="K77" s="11"/>
      <c r="L77" s="64"/>
      <c r="M77" s="8">
        <f t="shared" si="3"/>
        <v>0</v>
      </c>
      <c r="N77" s="64"/>
      <c r="O77" s="64"/>
      <c r="P77" s="8">
        <f t="shared" si="41"/>
        <v>18</v>
      </c>
      <c r="Q77" s="65">
        <f t="shared" si="47"/>
        <v>0</v>
      </c>
      <c r="R77" s="65">
        <f t="shared" si="47"/>
        <v>0</v>
      </c>
      <c r="S77" s="65">
        <f t="shared" si="47"/>
        <v>0</v>
      </c>
      <c r="T77" s="65">
        <f t="shared" si="47"/>
        <v>0</v>
      </c>
      <c r="U77" s="65">
        <f t="shared" si="47"/>
        <v>0</v>
      </c>
      <c r="V77" s="61">
        <f t="shared" si="42"/>
        <v>0</v>
      </c>
      <c r="W77" s="61">
        <f t="shared" si="43"/>
        <v>0</v>
      </c>
      <c r="X77" s="61">
        <f t="shared" si="44"/>
        <v>0</v>
      </c>
      <c r="Y77" s="61">
        <f t="shared" si="45"/>
        <v>0</v>
      </c>
      <c r="Z77" s="61">
        <f t="shared" si="46"/>
        <v>0</v>
      </c>
      <c r="AA77" s="8"/>
    </row>
    <row r="78" spans="1:27" s="9" customFormat="1" ht="21" customHeight="1" x14ac:dyDescent="0.25">
      <c r="A78" s="134"/>
      <c r="B78" s="11"/>
      <c r="D78" s="297"/>
      <c r="E78" s="297"/>
      <c r="F78" s="308"/>
      <c r="G78" s="308"/>
      <c r="H78" s="11"/>
      <c r="I78" s="11"/>
      <c r="J78" s="11">
        <f t="shared" si="2"/>
        <v>0</v>
      </c>
      <c r="K78" s="11"/>
      <c r="L78" s="64"/>
      <c r="M78" s="8">
        <f t="shared" si="3"/>
        <v>0</v>
      </c>
      <c r="N78" s="64"/>
      <c r="O78" s="64"/>
      <c r="P78" s="8">
        <f t="shared" si="41"/>
        <v>18</v>
      </c>
      <c r="Q78" s="65">
        <f t="shared" si="47"/>
        <v>0</v>
      </c>
      <c r="R78" s="65">
        <f t="shared" si="47"/>
        <v>0</v>
      </c>
      <c r="S78" s="65">
        <f t="shared" si="47"/>
        <v>0</v>
      </c>
      <c r="T78" s="65">
        <f t="shared" si="47"/>
        <v>0</v>
      </c>
      <c r="U78" s="65">
        <f t="shared" si="47"/>
        <v>0</v>
      </c>
      <c r="V78" s="61">
        <f t="shared" si="42"/>
        <v>0</v>
      </c>
      <c r="W78" s="61">
        <f t="shared" si="43"/>
        <v>0</v>
      </c>
      <c r="X78" s="61">
        <f t="shared" si="44"/>
        <v>0</v>
      </c>
      <c r="Y78" s="61">
        <f t="shared" si="45"/>
        <v>0</v>
      </c>
      <c r="Z78" s="61">
        <f t="shared" si="46"/>
        <v>0</v>
      </c>
      <c r="AA78" s="8"/>
    </row>
    <row r="79" spans="1:27" s="9" customFormat="1" ht="21" customHeight="1" x14ac:dyDescent="0.25">
      <c r="A79" s="134"/>
      <c r="B79" s="11"/>
      <c r="D79" s="297"/>
      <c r="E79" s="297"/>
      <c r="F79" s="308"/>
      <c r="G79" s="308"/>
      <c r="H79" s="11"/>
      <c r="I79" s="11"/>
      <c r="J79" s="11">
        <f t="shared" si="2"/>
        <v>0</v>
      </c>
      <c r="K79" s="11"/>
      <c r="L79" s="64"/>
      <c r="M79" s="8">
        <f t="shared" si="3"/>
        <v>0</v>
      </c>
      <c r="N79" s="64"/>
      <c r="O79" s="64"/>
      <c r="P79" s="8">
        <f t="shared" si="41"/>
        <v>18</v>
      </c>
      <c r="Q79" s="65">
        <f t="shared" si="47"/>
        <v>0</v>
      </c>
      <c r="R79" s="65">
        <f t="shared" si="47"/>
        <v>0</v>
      </c>
      <c r="S79" s="65">
        <f t="shared" si="47"/>
        <v>0</v>
      </c>
      <c r="T79" s="65">
        <f t="shared" si="47"/>
        <v>0</v>
      </c>
      <c r="U79" s="65">
        <f t="shared" si="47"/>
        <v>0</v>
      </c>
      <c r="V79" s="61">
        <f t="shared" si="42"/>
        <v>0</v>
      </c>
      <c r="W79" s="61">
        <f t="shared" si="43"/>
        <v>0</v>
      </c>
      <c r="X79" s="61">
        <f t="shared" si="44"/>
        <v>0</v>
      </c>
      <c r="Y79" s="61">
        <f t="shared" si="45"/>
        <v>0</v>
      </c>
      <c r="Z79" s="61">
        <f t="shared" si="46"/>
        <v>0</v>
      </c>
      <c r="AA79" s="8"/>
    </row>
    <row r="80" spans="1:27" s="9" customFormat="1" ht="21" customHeight="1" x14ac:dyDescent="0.25">
      <c r="A80" s="134"/>
      <c r="B80" s="11"/>
      <c r="D80" s="297"/>
      <c r="E80" s="297"/>
      <c r="F80" s="308"/>
      <c r="G80" s="308"/>
      <c r="H80" s="11"/>
      <c r="I80" s="11"/>
      <c r="J80" s="11">
        <f t="shared" si="2"/>
        <v>0</v>
      </c>
      <c r="K80" s="11"/>
      <c r="L80" s="64"/>
      <c r="M80" s="8">
        <f t="shared" si="3"/>
        <v>0</v>
      </c>
      <c r="N80" s="64"/>
      <c r="O80" s="64"/>
      <c r="P80" s="8">
        <f t="shared" si="41"/>
        <v>18</v>
      </c>
      <c r="Q80" s="65">
        <f t="shared" si="47"/>
        <v>0</v>
      </c>
      <c r="R80" s="65">
        <f t="shared" si="47"/>
        <v>0</v>
      </c>
      <c r="S80" s="65">
        <f t="shared" si="47"/>
        <v>0</v>
      </c>
      <c r="T80" s="65">
        <f t="shared" si="47"/>
        <v>0</v>
      </c>
      <c r="U80" s="65">
        <f t="shared" si="47"/>
        <v>0</v>
      </c>
      <c r="V80" s="61">
        <f t="shared" si="42"/>
        <v>0</v>
      </c>
      <c r="W80" s="61">
        <f t="shared" si="43"/>
        <v>0</v>
      </c>
      <c r="X80" s="61">
        <f t="shared" si="44"/>
        <v>0</v>
      </c>
      <c r="Y80" s="61">
        <f t="shared" si="45"/>
        <v>0</v>
      </c>
      <c r="Z80" s="61">
        <f t="shared" si="46"/>
        <v>0</v>
      </c>
      <c r="AA80" s="8"/>
    </row>
    <row r="81" spans="1:27" s="9" customFormat="1" ht="21" customHeight="1" x14ac:dyDescent="0.25">
      <c r="A81" s="134"/>
      <c r="B81" s="11"/>
      <c r="D81" s="297"/>
      <c r="E81" s="297"/>
      <c r="F81" s="308"/>
      <c r="G81" s="308"/>
      <c r="H81" s="11"/>
      <c r="I81" s="11"/>
      <c r="J81" s="11">
        <f t="shared" si="2"/>
        <v>0</v>
      </c>
      <c r="K81" s="11"/>
      <c r="L81" s="64"/>
      <c r="M81" s="8">
        <f t="shared" si="3"/>
        <v>0</v>
      </c>
      <c r="N81" s="64"/>
      <c r="O81" s="64"/>
      <c r="P81" s="8">
        <f t="shared" si="41"/>
        <v>18</v>
      </c>
      <c r="Q81" s="65">
        <f t="shared" si="47"/>
        <v>0</v>
      </c>
      <c r="R81" s="65">
        <f t="shared" si="47"/>
        <v>0</v>
      </c>
      <c r="S81" s="65">
        <f t="shared" si="47"/>
        <v>0</v>
      </c>
      <c r="T81" s="65">
        <f t="shared" si="47"/>
        <v>0</v>
      </c>
      <c r="U81" s="65">
        <f t="shared" si="47"/>
        <v>0</v>
      </c>
      <c r="V81" s="61">
        <f t="shared" si="42"/>
        <v>0</v>
      </c>
      <c r="W81" s="61">
        <f t="shared" si="43"/>
        <v>0</v>
      </c>
      <c r="X81" s="61">
        <f t="shared" si="44"/>
        <v>0</v>
      </c>
      <c r="Y81" s="61">
        <f t="shared" si="45"/>
        <v>0</v>
      </c>
      <c r="Z81" s="61">
        <f t="shared" si="46"/>
        <v>0</v>
      </c>
      <c r="AA81" s="8"/>
    </row>
    <row r="82" spans="1:27" s="9" customFormat="1" ht="21" customHeight="1" x14ac:dyDescent="0.25">
      <c r="A82" s="134"/>
      <c r="B82" s="11"/>
      <c r="D82" s="297"/>
      <c r="E82" s="297"/>
      <c r="F82" s="308"/>
      <c r="G82" s="308"/>
      <c r="H82" s="11"/>
      <c r="I82" s="11"/>
      <c r="J82" s="11">
        <f t="shared" si="2"/>
        <v>0</v>
      </c>
      <c r="K82" s="11"/>
      <c r="L82" s="64"/>
      <c r="M82" s="8">
        <f t="shared" si="3"/>
        <v>0</v>
      </c>
      <c r="N82" s="64"/>
      <c r="O82" s="64"/>
      <c r="P82" s="8">
        <f t="shared" si="4"/>
        <v>18</v>
      </c>
      <c r="Q82" s="65">
        <f>IFERROR(IF(AND((Q$182-$P82)/$M82&gt;0,(Q$182-$P82)/$M82&lt;1),(Q$182-$P82)/$M82,IF((Q$182-$P82)/$M82&gt;0,1,0)),0)</f>
        <v>0</v>
      </c>
      <c r="R82" s="65">
        <f>IFERROR(IF(AND((R$182-$P82)/$M82&gt;0,(R$182-$P82)/$M82&lt;1),(R$182-$P82)/$M82,IF((R$182-$P82)/$M82&gt;0,1,0)),0)</f>
        <v>0</v>
      </c>
      <c r="S82" s="65">
        <f>IFERROR(IF(AND((S$182-$P82)/$M82&gt;0,(S$182-$P82)/$M82&lt;1),(S$182-$P82)/$M82,IF((S$182-$P82)/$M82&gt;0,1,0)),0)</f>
        <v>0</v>
      </c>
      <c r="T82" s="65">
        <f>IFERROR(IF(AND((T$182-$P82)/$M82&gt;0,(T$182-$P82)/$M82&lt;1),(T$182-$P82)/$M82,IF((T$182-$P82)/$M82&gt;0,1,0)),0)</f>
        <v>0</v>
      </c>
      <c r="U82" s="65">
        <f>IFERROR(IF(AND((U$182-$P82)/$M82&gt;0,(U$182-$P82)/$M82&lt;1),(U$182-$P82)/$M82,IF((U$182-$P82)/$M82&gt;0,1,0)),0)</f>
        <v>0</v>
      </c>
      <c r="V82" s="61">
        <f t="shared" si="5"/>
        <v>0</v>
      </c>
      <c r="W82" s="61">
        <f t="shared" si="6"/>
        <v>0</v>
      </c>
      <c r="X82" s="61">
        <f t="shared" si="7"/>
        <v>0</v>
      </c>
      <c r="Y82" s="61">
        <f t="shared" si="8"/>
        <v>0</v>
      </c>
      <c r="Z82" s="61">
        <f t="shared" si="9"/>
        <v>0</v>
      </c>
      <c r="AA82" s="8"/>
    </row>
    <row r="83" spans="1:27" s="9" customFormat="1" ht="21" customHeight="1" x14ac:dyDescent="0.25">
      <c r="A83" s="134"/>
      <c r="B83" s="11"/>
      <c r="D83" s="297"/>
      <c r="E83" s="297"/>
      <c r="F83" s="308"/>
      <c r="G83" s="308"/>
      <c r="H83" s="11"/>
      <c r="I83" s="11"/>
      <c r="J83" s="11">
        <f t="shared" si="2"/>
        <v>0</v>
      </c>
      <c r="K83" s="11"/>
      <c r="L83" s="64"/>
      <c r="M83" s="8">
        <f t="shared" si="3"/>
        <v>0</v>
      </c>
      <c r="N83" s="64"/>
      <c r="O83" s="64"/>
      <c r="P83" s="8">
        <f t="shared" si="4"/>
        <v>18</v>
      </c>
      <c r="Q83" s="65">
        <f t="shared" ref="Q83:U114" si="48">IFERROR(IF(AND((Q$182-$P83)/$M83&gt;0,(Q$182-$P83)/$M83&lt;1),(Q$182-$P83)/$M83,IF((Q$182-$P83)/$M83&gt;0,1,0)),0)</f>
        <v>0</v>
      </c>
      <c r="R83" s="65">
        <f t="shared" si="48"/>
        <v>0</v>
      </c>
      <c r="S83" s="65">
        <f t="shared" si="48"/>
        <v>0</v>
      </c>
      <c r="T83" s="65">
        <f t="shared" si="48"/>
        <v>0</v>
      </c>
      <c r="U83" s="65">
        <f t="shared" si="48"/>
        <v>0</v>
      </c>
      <c r="V83" s="61">
        <f t="shared" si="5"/>
        <v>0</v>
      </c>
      <c r="W83" s="61">
        <f t="shared" si="6"/>
        <v>0</v>
      </c>
      <c r="X83" s="61">
        <f t="shared" si="7"/>
        <v>0</v>
      </c>
      <c r="Y83" s="61">
        <f t="shared" si="8"/>
        <v>0</v>
      </c>
      <c r="Z83" s="61">
        <f t="shared" si="9"/>
        <v>0</v>
      </c>
      <c r="AA83" s="8"/>
    </row>
    <row r="84" spans="1:27" s="9" customFormat="1" ht="21" customHeight="1" x14ac:dyDescent="0.25">
      <c r="A84" s="134"/>
      <c r="B84" s="11"/>
      <c r="D84" s="297"/>
      <c r="E84" s="297"/>
      <c r="F84" s="308"/>
      <c r="G84" s="308"/>
      <c r="H84" s="11"/>
      <c r="I84" s="11"/>
      <c r="J84" s="11">
        <f t="shared" si="2"/>
        <v>0</v>
      </c>
      <c r="K84" s="11"/>
      <c r="L84" s="64"/>
      <c r="M84" s="8">
        <f t="shared" si="3"/>
        <v>0</v>
      </c>
      <c r="N84" s="64"/>
      <c r="O84" s="64"/>
      <c r="P84" s="8">
        <f t="shared" si="4"/>
        <v>18</v>
      </c>
      <c r="Q84" s="65">
        <f t="shared" si="48"/>
        <v>0</v>
      </c>
      <c r="R84" s="65">
        <f t="shared" si="48"/>
        <v>0</v>
      </c>
      <c r="S84" s="65">
        <f t="shared" si="48"/>
        <v>0</v>
      </c>
      <c r="T84" s="65">
        <f t="shared" si="48"/>
        <v>0</v>
      </c>
      <c r="U84" s="65">
        <f t="shared" si="48"/>
        <v>0</v>
      </c>
      <c r="V84" s="61">
        <f t="shared" si="5"/>
        <v>0</v>
      </c>
      <c r="W84" s="61">
        <f t="shared" si="6"/>
        <v>0</v>
      </c>
      <c r="X84" s="61">
        <f t="shared" si="7"/>
        <v>0</v>
      </c>
      <c r="Y84" s="61">
        <f t="shared" si="8"/>
        <v>0</v>
      </c>
      <c r="Z84" s="61">
        <f t="shared" si="9"/>
        <v>0</v>
      </c>
      <c r="AA84" s="8"/>
    </row>
    <row r="85" spans="1:27" s="9" customFormat="1" ht="21" customHeight="1" x14ac:dyDescent="0.25">
      <c r="A85" s="134"/>
      <c r="B85" s="11"/>
      <c r="D85" s="296"/>
      <c r="E85" s="296"/>
      <c r="F85" s="296"/>
      <c r="G85" s="308"/>
      <c r="H85" s="11"/>
      <c r="I85" s="11"/>
      <c r="J85" s="8">
        <f t="shared" si="2"/>
        <v>0</v>
      </c>
      <c r="K85" s="11"/>
      <c r="L85" s="64"/>
      <c r="M85" s="8">
        <f t="shared" si="3"/>
        <v>0</v>
      </c>
      <c r="N85" s="64"/>
      <c r="O85" s="64"/>
      <c r="P85" s="8">
        <f t="shared" si="4"/>
        <v>18</v>
      </c>
      <c r="Q85" s="65">
        <f t="shared" si="48"/>
        <v>0</v>
      </c>
      <c r="R85" s="65">
        <f t="shared" si="48"/>
        <v>0</v>
      </c>
      <c r="S85" s="65">
        <f t="shared" si="48"/>
        <v>0</v>
      </c>
      <c r="T85" s="65">
        <f t="shared" si="48"/>
        <v>0</v>
      </c>
      <c r="U85" s="65">
        <f t="shared" si="48"/>
        <v>0</v>
      </c>
      <c r="V85" s="61">
        <f t="shared" si="5"/>
        <v>0</v>
      </c>
      <c r="W85" s="61">
        <f t="shared" si="6"/>
        <v>0</v>
      </c>
      <c r="X85" s="61">
        <f t="shared" si="7"/>
        <v>0</v>
      </c>
      <c r="Y85" s="61">
        <f t="shared" si="8"/>
        <v>0</v>
      </c>
      <c r="Z85" s="61">
        <f t="shared" si="9"/>
        <v>0</v>
      </c>
      <c r="AA85" s="8"/>
    </row>
    <row r="86" spans="1:27" s="9" customFormat="1" ht="21" customHeight="1" x14ac:dyDescent="0.25">
      <c r="A86" s="134"/>
      <c r="B86" s="11"/>
      <c r="D86" s="296"/>
      <c r="E86" s="296"/>
      <c r="F86" s="296"/>
      <c r="G86" s="308"/>
      <c r="H86" s="11"/>
      <c r="I86" s="11"/>
      <c r="J86" s="8">
        <f t="shared" si="2"/>
        <v>0</v>
      </c>
      <c r="K86" s="11"/>
      <c r="L86" s="64"/>
      <c r="M86" s="8">
        <f t="shared" si="3"/>
        <v>0</v>
      </c>
      <c r="N86" s="64"/>
      <c r="O86" s="64"/>
      <c r="P86" s="8">
        <f t="shared" si="4"/>
        <v>18</v>
      </c>
      <c r="Q86" s="65">
        <f t="shared" si="48"/>
        <v>0</v>
      </c>
      <c r="R86" s="65">
        <f t="shared" si="48"/>
        <v>0</v>
      </c>
      <c r="S86" s="65">
        <f t="shared" si="48"/>
        <v>0</v>
      </c>
      <c r="T86" s="65">
        <f t="shared" si="48"/>
        <v>0</v>
      </c>
      <c r="U86" s="65">
        <f t="shared" si="48"/>
        <v>0</v>
      </c>
      <c r="V86" s="61">
        <f t="shared" si="5"/>
        <v>0</v>
      </c>
      <c r="W86" s="61">
        <f t="shared" si="6"/>
        <v>0</v>
      </c>
      <c r="X86" s="61">
        <f t="shared" si="7"/>
        <v>0</v>
      </c>
      <c r="Y86" s="61">
        <f t="shared" si="8"/>
        <v>0</v>
      </c>
      <c r="Z86" s="61">
        <f t="shared" si="9"/>
        <v>0</v>
      </c>
      <c r="AA86" s="8"/>
    </row>
    <row r="87" spans="1:27" s="9" customFormat="1" ht="21" customHeight="1" x14ac:dyDescent="0.25">
      <c r="A87" s="134"/>
      <c r="B87" s="11"/>
      <c r="D87" s="296"/>
      <c r="E87" s="296"/>
      <c r="F87" s="296"/>
      <c r="G87" s="308"/>
      <c r="H87" s="11"/>
      <c r="I87" s="11"/>
      <c r="J87" s="8">
        <f t="shared" si="2"/>
        <v>0</v>
      </c>
      <c r="K87" s="11"/>
      <c r="L87" s="64"/>
      <c r="M87" s="8">
        <f t="shared" si="3"/>
        <v>0</v>
      </c>
      <c r="N87" s="64"/>
      <c r="O87" s="64"/>
      <c r="P87" s="8">
        <f t="shared" si="4"/>
        <v>18</v>
      </c>
      <c r="Q87" s="65">
        <f t="shared" si="48"/>
        <v>0</v>
      </c>
      <c r="R87" s="65">
        <f t="shared" si="48"/>
        <v>0</v>
      </c>
      <c r="S87" s="65">
        <f t="shared" si="48"/>
        <v>0</v>
      </c>
      <c r="T87" s="65">
        <f t="shared" si="48"/>
        <v>0</v>
      </c>
      <c r="U87" s="65">
        <f t="shared" si="48"/>
        <v>0</v>
      </c>
      <c r="V87" s="61">
        <f t="shared" si="5"/>
        <v>0</v>
      </c>
      <c r="W87" s="61">
        <f t="shared" si="6"/>
        <v>0</v>
      </c>
      <c r="X87" s="61">
        <f t="shared" si="7"/>
        <v>0</v>
      </c>
      <c r="Y87" s="61">
        <f t="shared" si="8"/>
        <v>0</v>
      </c>
      <c r="Z87" s="61">
        <f t="shared" si="9"/>
        <v>0</v>
      </c>
      <c r="AA87" s="8"/>
    </row>
    <row r="88" spans="1:27" s="9" customFormat="1" ht="21" customHeight="1" x14ac:dyDescent="0.25">
      <c r="A88" s="134"/>
      <c r="B88" s="11"/>
      <c r="D88" s="297"/>
      <c r="E88" s="297"/>
      <c r="F88" s="308"/>
      <c r="G88" s="308"/>
      <c r="H88" s="11"/>
      <c r="I88" s="11"/>
      <c r="J88" s="8">
        <f t="shared" si="2"/>
        <v>0</v>
      </c>
      <c r="K88" s="11"/>
      <c r="L88" s="64"/>
      <c r="M88" s="8">
        <f t="shared" si="3"/>
        <v>0</v>
      </c>
      <c r="N88" s="64"/>
      <c r="O88" s="64"/>
      <c r="P88" s="8">
        <f t="shared" si="4"/>
        <v>18</v>
      </c>
      <c r="Q88" s="65">
        <f t="shared" si="48"/>
        <v>0</v>
      </c>
      <c r="R88" s="65">
        <f t="shared" si="48"/>
        <v>0</v>
      </c>
      <c r="S88" s="65">
        <f t="shared" si="48"/>
        <v>0</v>
      </c>
      <c r="T88" s="65">
        <f t="shared" si="48"/>
        <v>0</v>
      </c>
      <c r="U88" s="65">
        <f t="shared" si="48"/>
        <v>0</v>
      </c>
      <c r="V88" s="61">
        <f t="shared" si="5"/>
        <v>0</v>
      </c>
      <c r="W88" s="61">
        <f t="shared" si="6"/>
        <v>0</v>
      </c>
      <c r="X88" s="61">
        <f t="shared" si="7"/>
        <v>0</v>
      </c>
      <c r="Y88" s="61">
        <f t="shared" si="8"/>
        <v>0</v>
      </c>
      <c r="Z88" s="61">
        <f t="shared" si="9"/>
        <v>0</v>
      </c>
      <c r="AA88" s="8"/>
    </row>
    <row r="89" spans="1:27" s="9" customFormat="1" ht="21" customHeight="1" x14ac:dyDescent="0.25">
      <c r="A89" s="134"/>
      <c r="B89" s="11"/>
      <c r="D89" s="297"/>
      <c r="E89" s="297"/>
      <c r="F89" s="308"/>
      <c r="G89" s="308"/>
      <c r="H89" s="11"/>
      <c r="I89" s="11"/>
      <c r="J89" s="8">
        <f t="shared" si="2"/>
        <v>0</v>
      </c>
      <c r="K89" s="11"/>
      <c r="L89" s="64"/>
      <c r="M89" s="8">
        <f t="shared" si="3"/>
        <v>0</v>
      </c>
      <c r="N89" s="64"/>
      <c r="O89" s="64"/>
      <c r="P89" s="8">
        <f t="shared" si="4"/>
        <v>18</v>
      </c>
      <c r="Q89" s="65">
        <f t="shared" si="48"/>
        <v>0</v>
      </c>
      <c r="R89" s="65">
        <f t="shared" si="48"/>
        <v>0</v>
      </c>
      <c r="S89" s="65">
        <f t="shared" si="48"/>
        <v>0</v>
      </c>
      <c r="T89" s="65">
        <f t="shared" si="48"/>
        <v>0</v>
      </c>
      <c r="U89" s="65">
        <f t="shared" si="48"/>
        <v>0</v>
      </c>
      <c r="V89" s="61">
        <f t="shared" si="5"/>
        <v>0</v>
      </c>
      <c r="W89" s="61">
        <f t="shared" si="6"/>
        <v>0</v>
      </c>
      <c r="X89" s="61">
        <f t="shared" si="7"/>
        <v>0</v>
      </c>
      <c r="Y89" s="61">
        <f t="shared" si="8"/>
        <v>0</v>
      </c>
      <c r="Z89" s="61">
        <f t="shared" si="9"/>
        <v>0</v>
      </c>
      <c r="AA89" s="8"/>
    </row>
    <row r="90" spans="1:27" s="9" customFormat="1" ht="21" customHeight="1" x14ac:dyDescent="0.25">
      <c r="A90" s="134"/>
      <c r="B90" s="11"/>
      <c r="D90" s="308"/>
      <c r="E90" s="308"/>
      <c r="F90" s="297"/>
      <c r="G90" s="308"/>
      <c r="H90" s="11"/>
      <c r="I90" s="11"/>
      <c r="J90" s="8">
        <f t="shared" si="2"/>
        <v>0</v>
      </c>
      <c r="K90" s="11"/>
      <c r="L90" s="64"/>
      <c r="M90" s="8">
        <f t="shared" si="3"/>
        <v>0</v>
      </c>
      <c r="N90" s="64"/>
      <c r="O90" s="64"/>
      <c r="P90" s="8">
        <f t="shared" si="4"/>
        <v>18</v>
      </c>
      <c r="Q90" s="65">
        <f t="shared" si="48"/>
        <v>0</v>
      </c>
      <c r="R90" s="65">
        <f t="shared" si="48"/>
        <v>0</v>
      </c>
      <c r="S90" s="65">
        <f t="shared" si="48"/>
        <v>0</v>
      </c>
      <c r="T90" s="65">
        <f t="shared" si="48"/>
        <v>0</v>
      </c>
      <c r="U90" s="65">
        <f t="shared" si="48"/>
        <v>0</v>
      </c>
      <c r="V90" s="61">
        <f t="shared" si="5"/>
        <v>0</v>
      </c>
      <c r="W90" s="61">
        <f t="shared" si="6"/>
        <v>0</v>
      </c>
      <c r="X90" s="61">
        <f t="shared" si="7"/>
        <v>0</v>
      </c>
      <c r="Y90" s="61">
        <f t="shared" si="8"/>
        <v>0</v>
      </c>
      <c r="Z90" s="61">
        <f t="shared" si="9"/>
        <v>0</v>
      </c>
      <c r="AA90" s="8"/>
    </row>
    <row r="91" spans="1:27" s="9" customFormat="1" ht="21" customHeight="1" x14ac:dyDescent="0.25">
      <c r="A91" s="134"/>
      <c r="B91" s="11"/>
      <c r="D91" s="308"/>
      <c r="E91" s="308"/>
      <c r="F91" s="308"/>
      <c r="G91" s="308"/>
      <c r="H91" s="11"/>
      <c r="I91" s="11"/>
      <c r="J91" s="8">
        <f t="shared" si="2"/>
        <v>0</v>
      </c>
      <c r="K91" s="11"/>
      <c r="L91" s="64"/>
      <c r="M91" s="8">
        <f t="shared" si="3"/>
        <v>0</v>
      </c>
      <c r="N91" s="64"/>
      <c r="O91" s="64"/>
      <c r="P91" s="8">
        <f t="shared" si="4"/>
        <v>18</v>
      </c>
      <c r="Q91" s="65">
        <f t="shared" si="48"/>
        <v>0</v>
      </c>
      <c r="R91" s="65">
        <f t="shared" si="48"/>
        <v>0</v>
      </c>
      <c r="S91" s="65">
        <f t="shared" si="48"/>
        <v>0</v>
      </c>
      <c r="T91" s="65">
        <f t="shared" si="48"/>
        <v>0</v>
      </c>
      <c r="U91" s="65">
        <f t="shared" si="48"/>
        <v>0</v>
      </c>
      <c r="V91" s="61">
        <f t="shared" si="5"/>
        <v>0</v>
      </c>
      <c r="W91" s="61">
        <f t="shared" si="6"/>
        <v>0</v>
      </c>
      <c r="X91" s="61">
        <f t="shared" si="7"/>
        <v>0</v>
      </c>
      <c r="Y91" s="61">
        <f t="shared" si="8"/>
        <v>0</v>
      </c>
      <c r="Z91" s="61">
        <f t="shared" si="9"/>
        <v>0</v>
      </c>
      <c r="AA91" s="8"/>
    </row>
    <row r="92" spans="1:27" s="9" customFormat="1" ht="21" customHeight="1" x14ac:dyDescent="0.25">
      <c r="A92" s="134"/>
      <c r="B92" s="11"/>
      <c r="D92" s="308"/>
      <c r="E92" s="308"/>
      <c r="F92" s="308"/>
      <c r="G92" s="308"/>
      <c r="H92" s="11"/>
      <c r="I92" s="11"/>
      <c r="J92" s="8">
        <f t="shared" si="2"/>
        <v>0</v>
      </c>
      <c r="K92" s="11"/>
      <c r="L92" s="64"/>
      <c r="M92" s="8">
        <f t="shared" si="3"/>
        <v>0</v>
      </c>
      <c r="N92" s="64"/>
      <c r="O92" s="64"/>
      <c r="P92" s="8">
        <f t="shared" si="4"/>
        <v>18</v>
      </c>
      <c r="Q92" s="65">
        <f t="shared" si="48"/>
        <v>0</v>
      </c>
      <c r="R92" s="65">
        <f t="shared" si="48"/>
        <v>0</v>
      </c>
      <c r="S92" s="65">
        <f t="shared" si="48"/>
        <v>0</v>
      </c>
      <c r="T92" s="65">
        <f t="shared" si="48"/>
        <v>0</v>
      </c>
      <c r="U92" s="65">
        <f t="shared" si="48"/>
        <v>0</v>
      </c>
      <c r="V92" s="61">
        <f t="shared" si="5"/>
        <v>0</v>
      </c>
      <c r="W92" s="61">
        <f t="shared" si="6"/>
        <v>0</v>
      </c>
      <c r="X92" s="61">
        <f t="shared" si="7"/>
        <v>0</v>
      </c>
      <c r="Y92" s="61">
        <f t="shared" si="8"/>
        <v>0</v>
      </c>
      <c r="Z92" s="61">
        <f t="shared" si="9"/>
        <v>0</v>
      </c>
      <c r="AA92" s="8"/>
    </row>
    <row r="93" spans="1:27" s="9" customFormat="1" ht="21" customHeight="1" x14ac:dyDescent="0.25">
      <c r="A93" s="134"/>
      <c r="B93" s="11"/>
      <c r="D93" s="308"/>
      <c r="E93" s="308"/>
      <c r="F93" s="297"/>
      <c r="G93" s="308"/>
      <c r="H93" s="11"/>
      <c r="I93" s="11"/>
      <c r="J93" s="8">
        <f t="shared" si="2"/>
        <v>0</v>
      </c>
      <c r="K93" s="11"/>
      <c r="L93" s="64"/>
      <c r="M93" s="8">
        <f t="shared" si="3"/>
        <v>0</v>
      </c>
      <c r="N93" s="64"/>
      <c r="O93" s="64"/>
      <c r="P93" s="8">
        <f t="shared" si="4"/>
        <v>18</v>
      </c>
      <c r="Q93" s="65">
        <f t="shared" si="48"/>
        <v>0</v>
      </c>
      <c r="R93" s="65">
        <f t="shared" si="48"/>
        <v>0</v>
      </c>
      <c r="S93" s="65">
        <f t="shared" si="48"/>
        <v>0</v>
      </c>
      <c r="T93" s="65">
        <f t="shared" si="48"/>
        <v>0</v>
      </c>
      <c r="U93" s="65">
        <f t="shared" si="48"/>
        <v>0</v>
      </c>
      <c r="V93" s="61">
        <f t="shared" si="5"/>
        <v>0</v>
      </c>
      <c r="W93" s="61">
        <f t="shared" si="6"/>
        <v>0</v>
      </c>
      <c r="X93" s="61">
        <f t="shared" si="7"/>
        <v>0</v>
      </c>
      <c r="Y93" s="61">
        <f t="shared" si="8"/>
        <v>0</v>
      </c>
      <c r="Z93" s="61">
        <f t="shared" si="9"/>
        <v>0</v>
      </c>
      <c r="AA93" s="8"/>
    </row>
    <row r="94" spans="1:27" s="9" customFormat="1" ht="21" customHeight="1" x14ac:dyDescent="0.25">
      <c r="A94" s="134"/>
      <c r="B94" s="11"/>
      <c r="C94" s="295"/>
      <c r="D94" s="297"/>
      <c r="E94" s="297"/>
      <c r="F94" s="297"/>
      <c r="G94" s="297"/>
      <c r="H94" s="11"/>
      <c r="I94" s="11"/>
      <c r="J94" s="8">
        <f t="shared" si="2"/>
        <v>0</v>
      </c>
      <c r="K94" s="11"/>
      <c r="L94" s="64"/>
      <c r="M94" s="8">
        <f t="shared" si="3"/>
        <v>0</v>
      </c>
      <c r="N94" s="64"/>
      <c r="O94" s="64"/>
      <c r="P94" s="8">
        <f t="shared" si="4"/>
        <v>18</v>
      </c>
      <c r="Q94" s="65">
        <f t="shared" si="48"/>
        <v>0</v>
      </c>
      <c r="R94" s="65">
        <f t="shared" si="48"/>
        <v>0</v>
      </c>
      <c r="S94" s="65">
        <f t="shared" si="48"/>
        <v>0</v>
      </c>
      <c r="T94" s="65">
        <f t="shared" si="48"/>
        <v>0</v>
      </c>
      <c r="U94" s="65">
        <f t="shared" si="48"/>
        <v>0</v>
      </c>
      <c r="V94" s="61">
        <f t="shared" si="5"/>
        <v>0</v>
      </c>
      <c r="W94" s="61">
        <f t="shared" si="6"/>
        <v>0</v>
      </c>
      <c r="X94" s="61">
        <f t="shared" si="7"/>
        <v>0</v>
      </c>
      <c r="Y94" s="61">
        <f t="shared" si="8"/>
        <v>0</v>
      </c>
      <c r="Z94" s="61">
        <f t="shared" si="9"/>
        <v>0</v>
      </c>
      <c r="AA94" s="8"/>
    </row>
    <row r="95" spans="1:27" s="95" customFormat="1" ht="21" customHeight="1" x14ac:dyDescent="0.25">
      <c r="A95" s="134"/>
      <c r="B95" s="11"/>
      <c r="C95" s="295"/>
      <c r="D95" s="11"/>
      <c r="E95" s="297"/>
      <c r="F95" s="297"/>
      <c r="G95" s="297"/>
      <c r="H95" s="11"/>
      <c r="I95" s="11"/>
      <c r="J95" s="8">
        <f t="shared" si="2"/>
        <v>0</v>
      </c>
      <c r="K95" s="11"/>
      <c r="L95" s="64"/>
      <c r="M95" s="8">
        <f t="shared" si="3"/>
        <v>0</v>
      </c>
      <c r="N95" s="64"/>
      <c r="O95" s="64"/>
      <c r="P95" s="8">
        <f t="shared" si="4"/>
        <v>18</v>
      </c>
      <c r="Q95" s="65">
        <f t="shared" si="48"/>
        <v>0</v>
      </c>
      <c r="R95" s="65">
        <f t="shared" si="48"/>
        <v>0</v>
      </c>
      <c r="S95" s="65">
        <f t="shared" si="48"/>
        <v>0</v>
      </c>
      <c r="T95" s="65">
        <f t="shared" si="48"/>
        <v>0</v>
      </c>
      <c r="U95" s="65">
        <f t="shared" si="48"/>
        <v>0</v>
      </c>
      <c r="V95" s="61">
        <f t="shared" si="5"/>
        <v>0</v>
      </c>
      <c r="W95" s="61">
        <f t="shared" si="6"/>
        <v>0</v>
      </c>
      <c r="X95" s="61">
        <f t="shared" si="7"/>
        <v>0</v>
      </c>
      <c r="Y95" s="61">
        <f t="shared" si="8"/>
        <v>0</v>
      </c>
      <c r="Z95" s="61">
        <f t="shared" si="9"/>
        <v>0</v>
      </c>
      <c r="AA95" s="11"/>
    </row>
    <row r="96" spans="1:27" s="9" customFormat="1" ht="21" customHeight="1" x14ac:dyDescent="0.25">
      <c r="A96" s="134"/>
      <c r="B96" s="11"/>
      <c r="C96" s="295"/>
      <c r="D96" s="11"/>
      <c r="E96" s="297"/>
      <c r="F96" s="297"/>
      <c r="G96" s="297"/>
      <c r="H96" s="11"/>
      <c r="I96" s="11"/>
      <c r="J96" s="8">
        <f t="shared" si="2"/>
        <v>0</v>
      </c>
      <c r="K96" s="11"/>
      <c r="L96" s="64"/>
      <c r="M96" s="8">
        <f t="shared" si="3"/>
        <v>0</v>
      </c>
      <c r="N96" s="64"/>
      <c r="O96" s="64"/>
      <c r="P96" s="8">
        <f t="shared" si="4"/>
        <v>18</v>
      </c>
      <c r="Q96" s="65">
        <f t="shared" si="48"/>
        <v>0</v>
      </c>
      <c r="R96" s="65">
        <f t="shared" si="48"/>
        <v>0</v>
      </c>
      <c r="S96" s="65">
        <f t="shared" si="48"/>
        <v>0</v>
      </c>
      <c r="T96" s="65">
        <f t="shared" si="48"/>
        <v>0</v>
      </c>
      <c r="U96" s="65">
        <f t="shared" si="48"/>
        <v>0</v>
      </c>
      <c r="V96" s="61">
        <f t="shared" si="5"/>
        <v>0</v>
      </c>
      <c r="W96" s="61">
        <f t="shared" si="6"/>
        <v>0</v>
      </c>
      <c r="X96" s="61">
        <f t="shared" si="7"/>
        <v>0</v>
      </c>
      <c r="Y96" s="61">
        <f t="shared" si="8"/>
        <v>0</v>
      </c>
      <c r="Z96" s="61">
        <f t="shared" si="9"/>
        <v>0</v>
      </c>
      <c r="AA96" s="8"/>
    </row>
    <row r="97" spans="1:27" s="9" customFormat="1" ht="21" customHeight="1" x14ac:dyDescent="0.25">
      <c r="A97" s="134"/>
      <c r="B97" s="11"/>
      <c r="C97" s="295"/>
      <c r="D97" s="11"/>
      <c r="E97" s="297"/>
      <c r="F97" s="297"/>
      <c r="G97" s="297"/>
      <c r="H97" s="11"/>
      <c r="I97" s="11"/>
      <c r="J97" s="8">
        <f t="shared" si="2"/>
        <v>0</v>
      </c>
      <c r="K97" s="11"/>
      <c r="L97" s="64"/>
      <c r="M97" s="8">
        <f t="shared" si="3"/>
        <v>0</v>
      </c>
      <c r="N97" s="64"/>
      <c r="O97" s="64"/>
      <c r="P97" s="8">
        <f t="shared" si="4"/>
        <v>18</v>
      </c>
      <c r="Q97" s="65">
        <f t="shared" si="48"/>
        <v>0</v>
      </c>
      <c r="R97" s="65">
        <f t="shared" si="48"/>
        <v>0</v>
      </c>
      <c r="S97" s="65">
        <f t="shared" si="48"/>
        <v>0</v>
      </c>
      <c r="T97" s="65">
        <f t="shared" si="48"/>
        <v>0</v>
      </c>
      <c r="U97" s="65">
        <f t="shared" si="48"/>
        <v>0</v>
      </c>
      <c r="V97" s="61">
        <f t="shared" si="5"/>
        <v>0</v>
      </c>
      <c r="W97" s="61">
        <f t="shared" si="6"/>
        <v>0</v>
      </c>
      <c r="X97" s="61">
        <f t="shared" si="7"/>
        <v>0</v>
      </c>
      <c r="Y97" s="61">
        <f t="shared" si="8"/>
        <v>0</v>
      </c>
      <c r="Z97" s="61">
        <f t="shared" si="9"/>
        <v>0</v>
      </c>
      <c r="AA97" s="8"/>
    </row>
    <row r="98" spans="1:27" s="222" customFormat="1" ht="21" customHeight="1" x14ac:dyDescent="0.25">
      <c r="A98" s="221"/>
      <c r="B98" s="102"/>
      <c r="C98" s="295"/>
      <c r="D98" s="102"/>
      <c r="E98" s="297"/>
      <c r="F98" s="297"/>
      <c r="G98" s="297"/>
      <c r="H98" s="102"/>
      <c r="I98" s="102"/>
      <c r="J98" s="8">
        <f t="shared" si="2"/>
        <v>0</v>
      </c>
      <c r="K98" s="102"/>
      <c r="L98" s="64"/>
      <c r="M98" s="8">
        <f t="shared" si="3"/>
        <v>0</v>
      </c>
      <c r="N98" s="64"/>
      <c r="O98" s="64"/>
      <c r="P98" s="8">
        <f t="shared" si="4"/>
        <v>18</v>
      </c>
      <c r="Q98" s="65">
        <f t="shared" si="48"/>
        <v>0</v>
      </c>
      <c r="R98" s="65">
        <f t="shared" si="48"/>
        <v>0</v>
      </c>
      <c r="S98" s="65">
        <f t="shared" si="48"/>
        <v>0</v>
      </c>
      <c r="T98" s="65">
        <f t="shared" si="48"/>
        <v>0</v>
      </c>
      <c r="U98" s="65">
        <f t="shared" si="48"/>
        <v>0</v>
      </c>
      <c r="V98" s="61">
        <f t="shared" si="5"/>
        <v>0</v>
      </c>
      <c r="W98" s="61">
        <f t="shared" si="6"/>
        <v>0</v>
      </c>
      <c r="X98" s="61">
        <f t="shared" si="7"/>
        <v>0</v>
      </c>
      <c r="Y98" s="61">
        <f t="shared" si="8"/>
        <v>0</v>
      </c>
      <c r="Z98" s="61">
        <f t="shared" si="9"/>
        <v>0</v>
      </c>
      <c r="AA98" s="102"/>
    </row>
    <row r="99" spans="1:27" s="9" customFormat="1" ht="21" customHeight="1" x14ac:dyDescent="0.25">
      <c r="A99" s="134"/>
      <c r="B99" s="11"/>
      <c r="C99" s="295"/>
      <c r="D99" s="11"/>
      <c r="E99" s="297"/>
      <c r="F99" s="297"/>
      <c r="G99" s="297"/>
      <c r="H99" s="11"/>
      <c r="I99" s="11"/>
      <c r="J99" s="8">
        <f t="shared" si="2"/>
        <v>0</v>
      </c>
      <c r="K99" s="11"/>
      <c r="L99" s="64"/>
      <c r="M99" s="8">
        <f t="shared" si="3"/>
        <v>0</v>
      </c>
      <c r="N99" s="64"/>
      <c r="O99" s="64"/>
      <c r="P99" s="8">
        <f t="shared" si="4"/>
        <v>18</v>
      </c>
      <c r="Q99" s="65">
        <f t="shared" si="48"/>
        <v>0</v>
      </c>
      <c r="R99" s="65">
        <f t="shared" si="48"/>
        <v>0</v>
      </c>
      <c r="S99" s="65">
        <f t="shared" si="48"/>
        <v>0</v>
      </c>
      <c r="T99" s="65">
        <f t="shared" si="48"/>
        <v>0</v>
      </c>
      <c r="U99" s="65">
        <f t="shared" si="48"/>
        <v>0</v>
      </c>
      <c r="V99" s="61">
        <f t="shared" si="5"/>
        <v>0</v>
      </c>
      <c r="W99" s="61">
        <f t="shared" si="6"/>
        <v>0</v>
      </c>
      <c r="X99" s="61">
        <f t="shared" si="7"/>
        <v>0</v>
      </c>
      <c r="Y99" s="61">
        <f t="shared" si="8"/>
        <v>0</v>
      </c>
      <c r="Z99" s="61">
        <f t="shared" si="9"/>
        <v>0</v>
      </c>
      <c r="AA99" s="8"/>
    </row>
    <row r="100" spans="1:27" s="9" customFormat="1" ht="21" customHeight="1" x14ac:dyDescent="0.25">
      <c r="A100" s="134"/>
      <c r="B100" s="11"/>
      <c r="C100" s="295"/>
      <c r="D100" s="11"/>
      <c r="E100" s="297"/>
      <c r="F100" s="297"/>
      <c r="G100" s="297"/>
      <c r="H100" s="11"/>
      <c r="I100" s="11"/>
      <c r="J100" s="8">
        <f t="shared" si="2"/>
        <v>0</v>
      </c>
      <c r="K100" s="11"/>
      <c r="L100" s="64"/>
      <c r="M100" s="8">
        <f t="shared" si="3"/>
        <v>0</v>
      </c>
      <c r="N100" s="64"/>
      <c r="O100" s="64"/>
      <c r="P100" s="8">
        <f t="shared" si="4"/>
        <v>18</v>
      </c>
      <c r="Q100" s="65">
        <f t="shared" si="48"/>
        <v>0</v>
      </c>
      <c r="R100" s="65">
        <f t="shared" si="48"/>
        <v>0</v>
      </c>
      <c r="S100" s="65">
        <f t="shared" si="48"/>
        <v>0</v>
      </c>
      <c r="T100" s="65">
        <f t="shared" si="48"/>
        <v>0</v>
      </c>
      <c r="U100" s="65">
        <f t="shared" si="48"/>
        <v>0</v>
      </c>
      <c r="V100" s="61">
        <f t="shared" si="5"/>
        <v>0</v>
      </c>
      <c r="W100" s="61">
        <f t="shared" si="6"/>
        <v>0</v>
      </c>
      <c r="X100" s="61">
        <f t="shared" si="7"/>
        <v>0</v>
      </c>
      <c r="Y100" s="61">
        <f t="shared" si="8"/>
        <v>0</v>
      </c>
      <c r="Z100" s="61">
        <f t="shared" si="9"/>
        <v>0</v>
      </c>
      <c r="AA100" s="8"/>
    </row>
    <row r="101" spans="1:27" s="9" customFormat="1" ht="21" customHeight="1" x14ac:dyDescent="0.25">
      <c r="A101" s="134"/>
      <c r="B101" s="11"/>
      <c r="C101" s="295"/>
      <c r="D101" s="11"/>
      <c r="E101" s="297"/>
      <c r="F101" s="297"/>
      <c r="G101" s="297"/>
      <c r="H101" s="11"/>
      <c r="I101" s="11"/>
      <c r="J101" s="8">
        <f t="shared" si="2"/>
        <v>0</v>
      </c>
      <c r="K101" s="11"/>
      <c r="L101" s="64"/>
      <c r="M101" s="8">
        <f t="shared" si="3"/>
        <v>0</v>
      </c>
      <c r="N101" s="64"/>
      <c r="O101" s="64"/>
      <c r="P101" s="8">
        <f t="shared" si="4"/>
        <v>18</v>
      </c>
      <c r="Q101" s="65">
        <f t="shared" si="48"/>
        <v>0</v>
      </c>
      <c r="R101" s="65">
        <f t="shared" si="48"/>
        <v>0</v>
      </c>
      <c r="S101" s="65">
        <f t="shared" si="48"/>
        <v>0</v>
      </c>
      <c r="T101" s="65">
        <f t="shared" si="48"/>
        <v>0</v>
      </c>
      <c r="U101" s="65">
        <f t="shared" si="48"/>
        <v>0</v>
      </c>
      <c r="V101" s="61">
        <f t="shared" si="5"/>
        <v>0</v>
      </c>
      <c r="W101" s="61">
        <f t="shared" si="6"/>
        <v>0</v>
      </c>
      <c r="X101" s="61">
        <f t="shared" si="7"/>
        <v>0</v>
      </c>
      <c r="Y101" s="61">
        <f t="shared" si="8"/>
        <v>0</v>
      </c>
      <c r="Z101" s="61">
        <f t="shared" si="9"/>
        <v>0</v>
      </c>
      <c r="AA101" s="8"/>
    </row>
    <row r="102" spans="1:27" s="9" customFormat="1" ht="21" customHeight="1" x14ac:dyDescent="0.25">
      <c r="A102" s="134"/>
      <c r="B102" s="11"/>
      <c r="C102" s="295"/>
      <c r="D102" s="11"/>
      <c r="E102" s="297"/>
      <c r="F102" s="297"/>
      <c r="G102" s="297"/>
      <c r="H102" s="11"/>
      <c r="I102" s="11"/>
      <c r="J102" s="8">
        <f t="shared" si="2"/>
        <v>0</v>
      </c>
      <c r="K102" s="11"/>
      <c r="L102" s="64"/>
      <c r="M102" s="8">
        <f t="shared" si="3"/>
        <v>0</v>
      </c>
      <c r="N102" s="64"/>
      <c r="O102" s="64"/>
      <c r="P102" s="8">
        <f t="shared" si="4"/>
        <v>18</v>
      </c>
      <c r="Q102" s="65">
        <f t="shared" si="48"/>
        <v>0</v>
      </c>
      <c r="R102" s="65">
        <f t="shared" si="48"/>
        <v>0</v>
      </c>
      <c r="S102" s="65">
        <f t="shared" si="48"/>
        <v>0</v>
      </c>
      <c r="T102" s="65">
        <f t="shared" si="48"/>
        <v>0</v>
      </c>
      <c r="U102" s="65">
        <f t="shared" si="48"/>
        <v>0</v>
      </c>
      <c r="V102" s="61">
        <f t="shared" si="5"/>
        <v>0</v>
      </c>
      <c r="W102" s="61">
        <f t="shared" si="6"/>
        <v>0</v>
      </c>
      <c r="X102" s="61">
        <f t="shared" si="7"/>
        <v>0</v>
      </c>
      <c r="Y102" s="61">
        <f t="shared" si="8"/>
        <v>0</v>
      </c>
      <c r="Z102" s="61">
        <f t="shared" si="9"/>
        <v>0</v>
      </c>
      <c r="AA102" s="8"/>
    </row>
    <row r="103" spans="1:27" s="9" customFormat="1" ht="21" customHeight="1" x14ac:dyDescent="0.25">
      <c r="A103" s="134"/>
      <c r="B103" s="11"/>
      <c r="C103" s="295"/>
      <c r="D103" s="11"/>
      <c r="E103" s="297"/>
      <c r="F103" s="297"/>
      <c r="G103" s="297"/>
      <c r="H103" s="11"/>
      <c r="I103" s="11"/>
      <c r="J103" s="8">
        <f t="shared" si="2"/>
        <v>0</v>
      </c>
      <c r="K103" s="11"/>
      <c r="L103" s="64"/>
      <c r="M103" s="8">
        <f t="shared" si="3"/>
        <v>0</v>
      </c>
      <c r="N103" s="64"/>
      <c r="O103" s="64"/>
      <c r="P103" s="8">
        <f t="shared" si="4"/>
        <v>18</v>
      </c>
      <c r="Q103" s="65">
        <f t="shared" si="48"/>
        <v>0</v>
      </c>
      <c r="R103" s="65">
        <f t="shared" si="48"/>
        <v>0</v>
      </c>
      <c r="S103" s="65">
        <f t="shared" si="48"/>
        <v>0</v>
      </c>
      <c r="T103" s="65">
        <f t="shared" si="48"/>
        <v>0</v>
      </c>
      <c r="U103" s="65">
        <f t="shared" si="48"/>
        <v>0</v>
      </c>
      <c r="V103" s="61">
        <f t="shared" si="5"/>
        <v>0</v>
      </c>
      <c r="W103" s="61">
        <f t="shared" si="6"/>
        <v>0</v>
      </c>
      <c r="X103" s="61">
        <f t="shared" si="7"/>
        <v>0</v>
      </c>
      <c r="Y103" s="61">
        <f t="shared" si="8"/>
        <v>0</v>
      </c>
      <c r="Z103" s="61">
        <f t="shared" si="9"/>
        <v>0</v>
      </c>
      <c r="AA103" s="8"/>
    </row>
    <row r="104" spans="1:27" s="9" customFormat="1" ht="21" customHeight="1" x14ac:dyDescent="0.25">
      <c r="A104" s="134"/>
      <c r="B104" s="11"/>
      <c r="C104" s="295"/>
      <c r="D104" s="11"/>
      <c r="E104" s="297"/>
      <c r="F104" s="297"/>
      <c r="G104" s="297"/>
      <c r="H104" s="11"/>
      <c r="I104" s="11"/>
      <c r="J104" s="8">
        <f t="shared" si="2"/>
        <v>0</v>
      </c>
      <c r="K104" s="11"/>
      <c r="L104" s="64"/>
      <c r="M104" s="8">
        <f t="shared" si="3"/>
        <v>0</v>
      </c>
      <c r="N104" s="64"/>
      <c r="O104" s="64"/>
      <c r="P104" s="8">
        <f t="shared" si="4"/>
        <v>18</v>
      </c>
      <c r="Q104" s="65">
        <f t="shared" si="48"/>
        <v>0</v>
      </c>
      <c r="R104" s="65">
        <f t="shared" si="48"/>
        <v>0</v>
      </c>
      <c r="S104" s="65">
        <f t="shared" si="48"/>
        <v>0</v>
      </c>
      <c r="T104" s="65">
        <f t="shared" si="48"/>
        <v>0</v>
      </c>
      <c r="U104" s="65">
        <f t="shared" si="48"/>
        <v>0</v>
      </c>
      <c r="V104" s="61">
        <f t="shared" si="5"/>
        <v>0</v>
      </c>
      <c r="W104" s="61">
        <f t="shared" si="6"/>
        <v>0</v>
      </c>
      <c r="X104" s="61">
        <f t="shared" si="7"/>
        <v>0</v>
      </c>
      <c r="Y104" s="61">
        <f t="shared" si="8"/>
        <v>0</v>
      </c>
      <c r="Z104" s="61">
        <f t="shared" si="9"/>
        <v>0</v>
      </c>
      <c r="AA104" s="8"/>
    </row>
    <row r="105" spans="1:27" s="9" customFormat="1" ht="21" customHeight="1" x14ac:dyDescent="0.25">
      <c r="A105" s="134"/>
      <c r="B105" s="11"/>
      <c r="C105" s="295"/>
      <c r="D105" s="11"/>
      <c r="E105" s="297"/>
      <c r="F105" s="297"/>
      <c r="G105" s="297"/>
      <c r="H105" s="11"/>
      <c r="I105" s="11"/>
      <c r="J105" s="8">
        <f t="shared" si="2"/>
        <v>0</v>
      </c>
      <c r="K105" s="11"/>
      <c r="L105" s="64"/>
      <c r="M105" s="8">
        <f t="shared" si="3"/>
        <v>0</v>
      </c>
      <c r="N105" s="64"/>
      <c r="O105" s="64"/>
      <c r="P105" s="8">
        <f t="shared" si="4"/>
        <v>18</v>
      </c>
      <c r="Q105" s="65">
        <f t="shared" si="48"/>
        <v>0</v>
      </c>
      <c r="R105" s="65">
        <f t="shared" si="48"/>
        <v>0</v>
      </c>
      <c r="S105" s="65">
        <f t="shared" si="48"/>
        <v>0</v>
      </c>
      <c r="T105" s="65">
        <f t="shared" si="48"/>
        <v>0</v>
      </c>
      <c r="U105" s="65">
        <f t="shared" si="48"/>
        <v>0</v>
      </c>
      <c r="V105" s="61">
        <f t="shared" si="5"/>
        <v>0</v>
      </c>
      <c r="W105" s="61">
        <f t="shared" si="6"/>
        <v>0</v>
      </c>
      <c r="X105" s="61">
        <f t="shared" si="7"/>
        <v>0</v>
      </c>
      <c r="Y105" s="61">
        <f t="shared" si="8"/>
        <v>0</v>
      </c>
      <c r="Z105" s="61">
        <f t="shared" si="9"/>
        <v>0</v>
      </c>
      <c r="AA105" s="8"/>
    </row>
    <row r="106" spans="1:27" s="9" customFormat="1" ht="21" customHeight="1" x14ac:dyDescent="0.25">
      <c r="A106" s="134"/>
      <c r="B106" s="11"/>
      <c r="C106" s="295"/>
      <c r="D106" s="11"/>
      <c r="E106" s="297"/>
      <c r="F106" s="297"/>
      <c r="G106" s="297"/>
      <c r="H106" s="11"/>
      <c r="I106" s="11"/>
      <c r="J106" s="8">
        <f t="shared" si="2"/>
        <v>0</v>
      </c>
      <c r="K106" s="11"/>
      <c r="L106" s="64"/>
      <c r="M106" s="8">
        <f t="shared" si="3"/>
        <v>0</v>
      </c>
      <c r="N106" s="64"/>
      <c r="O106" s="64"/>
      <c r="P106" s="8">
        <f t="shared" si="4"/>
        <v>18</v>
      </c>
      <c r="Q106" s="65">
        <f t="shared" si="48"/>
        <v>0</v>
      </c>
      <c r="R106" s="65">
        <f t="shared" si="48"/>
        <v>0</v>
      </c>
      <c r="S106" s="65">
        <f t="shared" si="48"/>
        <v>0</v>
      </c>
      <c r="T106" s="65">
        <f t="shared" si="48"/>
        <v>0</v>
      </c>
      <c r="U106" s="65">
        <f t="shared" si="48"/>
        <v>0</v>
      </c>
      <c r="V106" s="61">
        <f t="shared" si="5"/>
        <v>0</v>
      </c>
      <c r="W106" s="61">
        <f t="shared" si="6"/>
        <v>0</v>
      </c>
      <c r="X106" s="61">
        <f t="shared" si="7"/>
        <v>0</v>
      </c>
      <c r="Y106" s="61">
        <f t="shared" si="8"/>
        <v>0</v>
      </c>
      <c r="Z106" s="61">
        <f t="shared" si="9"/>
        <v>0</v>
      </c>
      <c r="AA106" s="8"/>
    </row>
    <row r="107" spans="1:27" s="9" customFormat="1" ht="21" customHeight="1" x14ac:dyDescent="0.25">
      <c r="A107" s="134"/>
      <c r="B107" s="11"/>
      <c r="C107" s="295"/>
      <c r="D107" s="11"/>
      <c r="E107" s="297"/>
      <c r="F107" s="297"/>
      <c r="G107" s="297"/>
      <c r="H107" s="11"/>
      <c r="I107" s="11"/>
      <c r="J107" s="8">
        <f t="shared" si="2"/>
        <v>0</v>
      </c>
      <c r="K107" s="11"/>
      <c r="L107" s="64"/>
      <c r="M107" s="8">
        <f t="shared" si="3"/>
        <v>0</v>
      </c>
      <c r="N107" s="64"/>
      <c r="O107" s="64"/>
      <c r="P107" s="8">
        <f t="shared" si="4"/>
        <v>18</v>
      </c>
      <c r="Q107" s="65">
        <f t="shared" si="48"/>
        <v>0</v>
      </c>
      <c r="R107" s="65">
        <f t="shared" si="48"/>
        <v>0</v>
      </c>
      <c r="S107" s="65">
        <f t="shared" si="48"/>
        <v>0</v>
      </c>
      <c r="T107" s="65">
        <f t="shared" si="48"/>
        <v>0</v>
      </c>
      <c r="U107" s="65">
        <f t="shared" si="48"/>
        <v>0</v>
      </c>
      <c r="V107" s="61">
        <f t="shared" si="5"/>
        <v>0</v>
      </c>
      <c r="W107" s="61">
        <f t="shared" si="6"/>
        <v>0</v>
      </c>
      <c r="X107" s="61">
        <f t="shared" si="7"/>
        <v>0</v>
      </c>
      <c r="Y107" s="61">
        <f t="shared" si="8"/>
        <v>0</v>
      </c>
      <c r="Z107" s="61">
        <f t="shared" si="9"/>
        <v>0</v>
      </c>
      <c r="AA107" s="8"/>
    </row>
    <row r="108" spans="1:27" s="9" customFormat="1" ht="21" customHeight="1" x14ac:dyDescent="0.25">
      <c r="A108" s="134"/>
      <c r="B108" s="11"/>
      <c r="C108" s="295"/>
      <c r="D108" s="11"/>
      <c r="E108" s="297"/>
      <c r="F108" s="297"/>
      <c r="G108" s="297"/>
      <c r="H108" s="11"/>
      <c r="I108" s="11"/>
      <c r="J108" s="8">
        <f t="shared" si="2"/>
        <v>0</v>
      </c>
      <c r="K108" s="11"/>
      <c r="L108" s="64"/>
      <c r="M108" s="8">
        <f t="shared" si="3"/>
        <v>0</v>
      </c>
      <c r="N108" s="64"/>
      <c r="O108" s="64"/>
      <c r="P108" s="8">
        <f t="shared" si="4"/>
        <v>18</v>
      </c>
      <c r="Q108" s="65">
        <f t="shared" si="48"/>
        <v>0</v>
      </c>
      <c r="R108" s="65">
        <f t="shared" si="48"/>
        <v>0</v>
      </c>
      <c r="S108" s="65">
        <f t="shared" si="48"/>
        <v>0</v>
      </c>
      <c r="T108" s="65">
        <f t="shared" si="48"/>
        <v>0</v>
      </c>
      <c r="U108" s="65">
        <f t="shared" si="48"/>
        <v>0</v>
      </c>
      <c r="V108" s="61">
        <f t="shared" si="5"/>
        <v>0</v>
      </c>
      <c r="W108" s="61">
        <f t="shared" si="6"/>
        <v>0</v>
      </c>
      <c r="X108" s="61">
        <f t="shared" si="7"/>
        <v>0</v>
      </c>
      <c r="Y108" s="61">
        <f t="shared" si="8"/>
        <v>0</v>
      </c>
      <c r="Z108" s="61">
        <f t="shared" si="9"/>
        <v>0</v>
      </c>
      <c r="AA108" s="8"/>
    </row>
    <row r="109" spans="1:27" s="9" customFormat="1" ht="21" customHeight="1" x14ac:dyDescent="0.25">
      <c r="A109" s="134"/>
      <c r="B109" s="11"/>
      <c r="C109" s="295"/>
      <c r="D109" s="11"/>
      <c r="E109" s="297"/>
      <c r="F109" s="297"/>
      <c r="G109" s="297"/>
      <c r="H109" s="11"/>
      <c r="I109" s="11"/>
      <c r="J109" s="8">
        <f t="shared" si="2"/>
        <v>0</v>
      </c>
      <c r="K109" s="11"/>
      <c r="L109" s="64"/>
      <c r="M109" s="8">
        <f t="shared" si="3"/>
        <v>0</v>
      </c>
      <c r="N109" s="64"/>
      <c r="O109" s="64"/>
      <c r="P109" s="8">
        <f t="shared" si="4"/>
        <v>18</v>
      </c>
      <c r="Q109" s="65">
        <f t="shared" si="48"/>
        <v>0</v>
      </c>
      <c r="R109" s="65">
        <f t="shared" si="48"/>
        <v>0</v>
      </c>
      <c r="S109" s="65">
        <f t="shared" si="48"/>
        <v>0</v>
      </c>
      <c r="T109" s="65">
        <f t="shared" si="48"/>
        <v>0</v>
      </c>
      <c r="U109" s="65">
        <f t="shared" si="48"/>
        <v>0</v>
      </c>
      <c r="V109" s="61">
        <f t="shared" si="5"/>
        <v>0</v>
      </c>
      <c r="W109" s="61">
        <f t="shared" si="6"/>
        <v>0</v>
      </c>
      <c r="X109" s="61">
        <f t="shared" si="7"/>
        <v>0</v>
      </c>
      <c r="Y109" s="61">
        <f t="shared" si="8"/>
        <v>0</v>
      </c>
      <c r="Z109" s="61">
        <f t="shared" si="9"/>
        <v>0</v>
      </c>
      <c r="AA109" s="8"/>
    </row>
    <row r="110" spans="1:27" s="9" customFormat="1" ht="21" customHeight="1" x14ac:dyDescent="0.25">
      <c r="A110" s="134"/>
      <c r="B110" s="11"/>
      <c r="C110" s="295"/>
      <c r="D110" s="11"/>
      <c r="E110" s="297"/>
      <c r="F110" s="297"/>
      <c r="G110" s="297"/>
      <c r="H110" s="11"/>
      <c r="I110" s="11"/>
      <c r="J110" s="8">
        <f t="shared" si="2"/>
        <v>0</v>
      </c>
      <c r="K110" s="11"/>
      <c r="L110" s="64"/>
      <c r="M110" s="8">
        <f t="shared" si="3"/>
        <v>0</v>
      </c>
      <c r="N110" s="64"/>
      <c r="O110" s="64"/>
      <c r="P110" s="8">
        <f t="shared" si="4"/>
        <v>18</v>
      </c>
      <c r="Q110" s="65">
        <f t="shared" si="48"/>
        <v>0</v>
      </c>
      <c r="R110" s="65">
        <f t="shared" si="48"/>
        <v>0</v>
      </c>
      <c r="S110" s="65">
        <f t="shared" si="48"/>
        <v>0</v>
      </c>
      <c r="T110" s="65">
        <f t="shared" si="48"/>
        <v>0</v>
      </c>
      <c r="U110" s="65">
        <f t="shared" si="48"/>
        <v>0</v>
      </c>
      <c r="V110" s="61">
        <f t="shared" si="5"/>
        <v>0</v>
      </c>
      <c r="W110" s="61">
        <f t="shared" si="6"/>
        <v>0</v>
      </c>
      <c r="X110" s="61">
        <f t="shared" si="7"/>
        <v>0</v>
      </c>
      <c r="Y110" s="61">
        <f t="shared" si="8"/>
        <v>0</v>
      </c>
      <c r="Z110" s="61">
        <f t="shared" si="9"/>
        <v>0</v>
      </c>
      <c r="AA110" s="8"/>
    </row>
    <row r="111" spans="1:27" s="9" customFormat="1" ht="21" customHeight="1" x14ac:dyDescent="0.25">
      <c r="A111" s="134"/>
      <c r="B111" s="11"/>
      <c r="C111" s="295"/>
      <c r="D111" s="11"/>
      <c r="E111" s="297"/>
      <c r="F111" s="297"/>
      <c r="G111" s="297"/>
      <c r="H111" s="11"/>
      <c r="I111" s="11"/>
      <c r="J111" s="8">
        <f t="shared" si="2"/>
        <v>0</v>
      </c>
      <c r="K111" s="11"/>
      <c r="L111" s="64"/>
      <c r="M111" s="8">
        <f t="shared" si="3"/>
        <v>0</v>
      </c>
      <c r="N111" s="64"/>
      <c r="O111" s="64"/>
      <c r="P111" s="8">
        <f t="shared" si="4"/>
        <v>18</v>
      </c>
      <c r="Q111" s="65">
        <f t="shared" si="48"/>
        <v>0</v>
      </c>
      <c r="R111" s="65">
        <f t="shared" si="48"/>
        <v>0</v>
      </c>
      <c r="S111" s="65">
        <f t="shared" si="48"/>
        <v>0</v>
      </c>
      <c r="T111" s="65">
        <f t="shared" si="48"/>
        <v>0</v>
      </c>
      <c r="U111" s="65">
        <f t="shared" si="48"/>
        <v>0</v>
      </c>
      <c r="V111" s="61">
        <f t="shared" si="5"/>
        <v>0</v>
      </c>
      <c r="W111" s="61">
        <f t="shared" si="6"/>
        <v>0</v>
      </c>
      <c r="X111" s="61">
        <f t="shared" si="7"/>
        <v>0</v>
      </c>
      <c r="Y111" s="61">
        <f t="shared" si="8"/>
        <v>0</v>
      </c>
      <c r="Z111" s="61">
        <f t="shared" si="9"/>
        <v>0</v>
      </c>
      <c r="AA111" s="8"/>
    </row>
    <row r="112" spans="1:27" s="9" customFormat="1" ht="21" customHeight="1" x14ac:dyDescent="0.25">
      <c r="A112" s="134"/>
      <c r="B112" s="11"/>
      <c r="C112" s="295"/>
      <c r="D112" s="11"/>
      <c r="E112" s="297"/>
      <c r="F112" s="297"/>
      <c r="G112" s="297"/>
      <c r="H112" s="11"/>
      <c r="I112" s="11"/>
      <c r="J112" s="8">
        <f t="shared" si="2"/>
        <v>0</v>
      </c>
      <c r="K112" s="11"/>
      <c r="L112" s="64"/>
      <c r="M112" s="8">
        <f t="shared" si="3"/>
        <v>0</v>
      </c>
      <c r="N112" s="64"/>
      <c r="O112" s="64"/>
      <c r="P112" s="8">
        <f t="shared" si="4"/>
        <v>18</v>
      </c>
      <c r="Q112" s="65">
        <f t="shared" si="48"/>
        <v>0</v>
      </c>
      <c r="R112" s="65">
        <f t="shared" si="48"/>
        <v>0</v>
      </c>
      <c r="S112" s="65">
        <f t="shared" si="48"/>
        <v>0</v>
      </c>
      <c r="T112" s="65">
        <f t="shared" si="48"/>
        <v>0</v>
      </c>
      <c r="U112" s="65">
        <f t="shared" si="48"/>
        <v>0</v>
      </c>
      <c r="V112" s="61">
        <f t="shared" si="5"/>
        <v>0</v>
      </c>
      <c r="W112" s="61">
        <f t="shared" ref="W112:W177" si="49">R112*($G112-$H112)-V112</f>
        <v>0</v>
      </c>
      <c r="X112" s="61">
        <f t="shared" ref="X112:X177" si="50">S112*($G112-$H112)-SUM(V112:W112)</f>
        <v>0</v>
      </c>
      <c r="Y112" s="61">
        <f t="shared" ref="Y112:Y177" si="51">T112*($G112-$H112)-SUM(V112:X112)</f>
        <v>0</v>
      </c>
      <c r="Z112" s="61">
        <f t="shared" ref="Z112:Z177" si="52">U112*($G112-$H112)-SUM(V112:Y112)</f>
        <v>0</v>
      </c>
      <c r="AA112" s="8"/>
    </row>
    <row r="113" spans="1:27" s="9" customFormat="1" ht="21" customHeight="1" x14ac:dyDescent="0.25">
      <c r="A113" s="134"/>
      <c r="B113" s="11"/>
      <c r="C113" s="295"/>
      <c r="D113" s="11"/>
      <c r="E113" s="297"/>
      <c r="F113" s="297"/>
      <c r="G113" s="297"/>
      <c r="H113" s="11"/>
      <c r="I113" s="11"/>
      <c r="J113" s="8">
        <f t="shared" si="2"/>
        <v>0</v>
      </c>
      <c r="K113" s="11"/>
      <c r="L113" s="64"/>
      <c r="M113" s="8">
        <f t="shared" si="3"/>
        <v>0</v>
      </c>
      <c r="N113" s="64"/>
      <c r="O113" s="64"/>
      <c r="P113" s="8">
        <f t="shared" si="4"/>
        <v>18</v>
      </c>
      <c r="Q113" s="65">
        <f t="shared" si="48"/>
        <v>0</v>
      </c>
      <c r="R113" s="65">
        <f t="shared" si="48"/>
        <v>0</v>
      </c>
      <c r="S113" s="65">
        <f t="shared" si="48"/>
        <v>0</v>
      </c>
      <c r="T113" s="65">
        <f t="shared" si="48"/>
        <v>0</v>
      </c>
      <c r="U113" s="65">
        <f t="shared" si="48"/>
        <v>0</v>
      </c>
      <c r="V113" s="61">
        <f t="shared" si="5"/>
        <v>0</v>
      </c>
      <c r="W113" s="61">
        <f t="shared" si="49"/>
        <v>0</v>
      </c>
      <c r="X113" s="61">
        <f t="shared" si="50"/>
        <v>0</v>
      </c>
      <c r="Y113" s="61">
        <f t="shared" si="51"/>
        <v>0</v>
      </c>
      <c r="Z113" s="61">
        <f t="shared" si="52"/>
        <v>0</v>
      </c>
      <c r="AA113" s="8"/>
    </row>
    <row r="114" spans="1:27" s="9" customFormat="1" ht="21" customHeight="1" x14ac:dyDescent="0.25">
      <c r="A114" s="134"/>
      <c r="B114" s="11"/>
      <c r="C114" s="295"/>
      <c r="D114" s="11"/>
      <c r="E114" s="297"/>
      <c r="F114" s="297"/>
      <c r="G114" s="297"/>
      <c r="H114" s="11"/>
      <c r="I114" s="11"/>
      <c r="J114" s="8">
        <f t="shared" ref="J114:J177" si="53">+IF(D114=1,(G114-H114-I114),IF(D114=2,(G114-H114-I114),0))</f>
        <v>0</v>
      </c>
      <c r="K114" s="11"/>
      <c r="L114" s="64"/>
      <c r="M114" s="8">
        <f t="shared" si="3"/>
        <v>0</v>
      </c>
      <c r="N114" s="64"/>
      <c r="O114" s="64"/>
      <c r="P114" s="8">
        <f t="shared" si="4"/>
        <v>18</v>
      </c>
      <c r="Q114" s="65">
        <f t="shared" si="48"/>
        <v>0</v>
      </c>
      <c r="R114" s="65">
        <f t="shared" si="48"/>
        <v>0</v>
      </c>
      <c r="S114" s="65">
        <f t="shared" si="48"/>
        <v>0</v>
      </c>
      <c r="T114" s="65">
        <f t="shared" si="48"/>
        <v>0</v>
      </c>
      <c r="U114" s="65">
        <f t="shared" si="48"/>
        <v>0</v>
      </c>
      <c r="V114" s="61">
        <f t="shared" si="5"/>
        <v>0</v>
      </c>
      <c r="W114" s="61">
        <f t="shared" si="49"/>
        <v>0</v>
      </c>
      <c r="X114" s="61">
        <f t="shared" si="50"/>
        <v>0</v>
      </c>
      <c r="Y114" s="61">
        <f t="shared" si="51"/>
        <v>0</v>
      </c>
      <c r="Z114" s="61">
        <f t="shared" si="52"/>
        <v>0</v>
      </c>
      <c r="AA114" s="8"/>
    </row>
    <row r="115" spans="1:27" s="9" customFormat="1" ht="21" customHeight="1" x14ac:dyDescent="0.25">
      <c r="A115" s="134"/>
      <c r="B115" s="11"/>
      <c r="C115" s="295"/>
      <c r="D115" s="11"/>
      <c r="E115" s="297"/>
      <c r="F115" s="297"/>
      <c r="G115" s="297"/>
      <c r="H115" s="11"/>
      <c r="I115" s="11"/>
      <c r="J115" s="8">
        <f t="shared" si="53"/>
        <v>0</v>
      </c>
      <c r="K115" s="11"/>
      <c r="L115" s="64"/>
      <c r="M115" s="8">
        <f t="shared" ref="M115:M178" si="54">+L115*12</f>
        <v>0</v>
      </c>
      <c r="N115" s="64"/>
      <c r="O115" s="64"/>
      <c r="P115" s="8">
        <f t="shared" ref="P115:P178" si="55">+N115+O115+18</f>
        <v>18</v>
      </c>
      <c r="Q115" s="65">
        <f t="shared" ref="Q115:U146" si="56">IFERROR(IF(AND((Q$182-$P115)/$M115&gt;0,(Q$182-$P115)/$M115&lt;1),(Q$182-$P115)/$M115,IF((Q$182-$P115)/$M115&gt;0,1,0)),0)</f>
        <v>0</v>
      </c>
      <c r="R115" s="65">
        <f t="shared" si="56"/>
        <v>0</v>
      </c>
      <c r="S115" s="65">
        <f t="shared" si="56"/>
        <v>0</v>
      </c>
      <c r="T115" s="65">
        <f t="shared" si="56"/>
        <v>0</v>
      </c>
      <c r="U115" s="65">
        <f t="shared" si="56"/>
        <v>0</v>
      </c>
      <c r="V115" s="61">
        <f t="shared" ref="V115:V178" si="57">Q115*($G115-$H115)</f>
        <v>0</v>
      </c>
      <c r="W115" s="61">
        <f t="shared" si="49"/>
        <v>0</v>
      </c>
      <c r="X115" s="61">
        <f t="shared" si="50"/>
        <v>0</v>
      </c>
      <c r="Y115" s="61">
        <f t="shared" si="51"/>
        <v>0</v>
      </c>
      <c r="Z115" s="61">
        <f t="shared" si="52"/>
        <v>0</v>
      </c>
      <c r="AA115" s="8"/>
    </row>
    <row r="116" spans="1:27" s="9" customFormat="1" ht="21" customHeight="1" x14ac:dyDescent="0.25">
      <c r="A116" s="134"/>
      <c r="B116" s="11"/>
      <c r="C116" s="295"/>
      <c r="D116" s="11"/>
      <c r="E116" s="297"/>
      <c r="F116" s="297"/>
      <c r="G116" s="297"/>
      <c r="H116" s="11"/>
      <c r="I116" s="11"/>
      <c r="J116" s="8">
        <f t="shared" si="53"/>
        <v>0</v>
      </c>
      <c r="K116" s="11"/>
      <c r="L116" s="64"/>
      <c r="M116" s="8">
        <f t="shared" si="54"/>
        <v>0</v>
      </c>
      <c r="N116" s="64"/>
      <c r="O116" s="64"/>
      <c r="P116" s="8">
        <f t="shared" si="55"/>
        <v>18</v>
      </c>
      <c r="Q116" s="65">
        <f t="shared" si="56"/>
        <v>0</v>
      </c>
      <c r="R116" s="65">
        <f t="shared" si="56"/>
        <v>0</v>
      </c>
      <c r="S116" s="65">
        <f t="shared" si="56"/>
        <v>0</v>
      </c>
      <c r="T116" s="65">
        <f t="shared" si="56"/>
        <v>0</v>
      </c>
      <c r="U116" s="65">
        <f t="shared" si="56"/>
        <v>0</v>
      </c>
      <c r="V116" s="61">
        <f t="shared" si="57"/>
        <v>0</v>
      </c>
      <c r="W116" s="61">
        <f t="shared" si="49"/>
        <v>0</v>
      </c>
      <c r="X116" s="61">
        <f t="shared" si="50"/>
        <v>0</v>
      </c>
      <c r="Y116" s="61">
        <f t="shared" si="51"/>
        <v>0</v>
      </c>
      <c r="Z116" s="61">
        <f t="shared" si="52"/>
        <v>0</v>
      </c>
      <c r="AA116" s="8"/>
    </row>
    <row r="117" spans="1:27" s="9" customFormat="1" ht="21" customHeight="1" x14ac:dyDescent="0.25">
      <c r="A117" s="134"/>
      <c r="B117" s="11"/>
      <c r="C117" s="295"/>
      <c r="D117" s="11"/>
      <c r="E117" s="297"/>
      <c r="F117" s="297"/>
      <c r="G117" s="297"/>
      <c r="H117" s="11"/>
      <c r="I117" s="11"/>
      <c r="J117" s="8">
        <f t="shared" si="53"/>
        <v>0</v>
      </c>
      <c r="K117" s="11"/>
      <c r="L117" s="64"/>
      <c r="M117" s="8">
        <f t="shared" si="54"/>
        <v>0</v>
      </c>
      <c r="N117" s="64"/>
      <c r="O117" s="64"/>
      <c r="P117" s="8">
        <f t="shared" si="55"/>
        <v>18</v>
      </c>
      <c r="Q117" s="65">
        <f t="shared" si="56"/>
        <v>0</v>
      </c>
      <c r="R117" s="65">
        <f t="shared" si="56"/>
        <v>0</v>
      </c>
      <c r="S117" s="65">
        <f t="shared" si="56"/>
        <v>0</v>
      </c>
      <c r="T117" s="65">
        <f t="shared" si="56"/>
        <v>0</v>
      </c>
      <c r="U117" s="65">
        <f t="shared" si="56"/>
        <v>0</v>
      </c>
      <c r="V117" s="61">
        <f t="shared" si="57"/>
        <v>0</v>
      </c>
      <c r="W117" s="61">
        <f t="shared" si="49"/>
        <v>0</v>
      </c>
      <c r="X117" s="61">
        <f t="shared" si="50"/>
        <v>0</v>
      </c>
      <c r="Y117" s="61">
        <f t="shared" si="51"/>
        <v>0</v>
      </c>
      <c r="Z117" s="61">
        <f t="shared" si="52"/>
        <v>0</v>
      </c>
      <c r="AA117" s="8"/>
    </row>
    <row r="118" spans="1:27" s="9" customFormat="1" ht="21" customHeight="1" x14ac:dyDescent="0.25">
      <c r="A118" s="134"/>
      <c r="B118" s="11"/>
      <c r="C118" s="295"/>
      <c r="D118" s="11"/>
      <c r="E118" s="297"/>
      <c r="F118" s="297"/>
      <c r="G118" s="297"/>
      <c r="H118" s="11"/>
      <c r="I118" s="11"/>
      <c r="J118" s="8">
        <f t="shared" si="53"/>
        <v>0</v>
      </c>
      <c r="K118" s="11"/>
      <c r="L118" s="64"/>
      <c r="M118" s="8">
        <f t="shared" si="54"/>
        <v>0</v>
      </c>
      <c r="N118" s="64"/>
      <c r="O118" s="64"/>
      <c r="P118" s="8">
        <f t="shared" si="55"/>
        <v>18</v>
      </c>
      <c r="Q118" s="65">
        <f t="shared" si="56"/>
        <v>0</v>
      </c>
      <c r="R118" s="65">
        <f t="shared" si="56"/>
        <v>0</v>
      </c>
      <c r="S118" s="65">
        <f t="shared" si="56"/>
        <v>0</v>
      </c>
      <c r="T118" s="65">
        <f t="shared" si="56"/>
        <v>0</v>
      </c>
      <c r="U118" s="65">
        <f t="shared" si="56"/>
        <v>0</v>
      </c>
      <c r="V118" s="61">
        <f t="shared" si="57"/>
        <v>0</v>
      </c>
      <c r="W118" s="61">
        <f t="shared" si="49"/>
        <v>0</v>
      </c>
      <c r="X118" s="61">
        <f t="shared" si="50"/>
        <v>0</v>
      </c>
      <c r="Y118" s="61">
        <f t="shared" si="51"/>
        <v>0</v>
      </c>
      <c r="Z118" s="61">
        <f t="shared" si="52"/>
        <v>0</v>
      </c>
      <c r="AA118" s="8"/>
    </row>
    <row r="119" spans="1:27" s="222" customFormat="1" ht="21" customHeight="1" x14ac:dyDescent="0.25">
      <c r="A119" s="221"/>
      <c r="B119" s="102"/>
      <c r="C119" s="295"/>
      <c r="D119" s="102"/>
      <c r="E119" s="297"/>
      <c r="F119" s="297"/>
      <c r="G119" s="297"/>
      <c r="H119" s="142"/>
      <c r="I119" s="102"/>
      <c r="J119" s="8">
        <f t="shared" si="53"/>
        <v>0</v>
      </c>
      <c r="K119" s="102"/>
      <c r="L119" s="64"/>
      <c r="M119" s="8">
        <f t="shared" si="54"/>
        <v>0</v>
      </c>
      <c r="N119" s="64"/>
      <c r="O119" s="64"/>
      <c r="P119" s="8">
        <f t="shared" si="55"/>
        <v>18</v>
      </c>
      <c r="Q119" s="65">
        <f t="shared" si="56"/>
        <v>0</v>
      </c>
      <c r="R119" s="65">
        <f t="shared" si="56"/>
        <v>0</v>
      </c>
      <c r="S119" s="65">
        <f t="shared" si="56"/>
        <v>0</v>
      </c>
      <c r="T119" s="65">
        <f t="shared" si="56"/>
        <v>0</v>
      </c>
      <c r="U119" s="65">
        <f t="shared" si="56"/>
        <v>0</v>
      </c>
      <c r="V119" s="61">
        <f t="shared" si="57"/>
        <v>0</v>
      </c>
      <c r="W119" s="61">
        <f t="shared" si="49"/>
        <v>0</v>
      </c>
      <c r="X119" s="61">
        <f t="shared" si="50"/>
        <v>0</v>
      </c>
      <c r="Y119" s="61">
        <f t="shared" si="51"/>
        <v>0</v>
      </c>
      <c r="Z119" s="61">
        <f t="shared" si="52"/>
        <v>0</v>
      </c>
      <c r="AA119" s="102"/>
    </row>
    <row r="120" spans="1:27" s="222" customFormat="1" ht="21" customHeight="1" x14ac:dyDescent="0.25">
      <c r="A120" s="221"/>
      <c r="B120" s="102"/>
      <c r="C120" s="295"/>
      <c r="D120" s="102"/>
      <c r="E120" s="297"/>
      <c r="F120" s="297"/>
      <c r="G120" s="297"/>
      <c r="H120" s="142"/>
      <c r="I120" s="102"/>
      <c r="J120" s="8">
        <f t="shared" si="53"/>
        <v>0</v>
      </c>
      <c r="K120" s="102"/>
      <c r="L120" s="64"/>
      <c r="M120" s="8">
        <f t="shared" si="54"/>
        <v>0</v>
      </c>
      <c r="N120" s="64"/>
      <c r="O120" s="64"/>
      <c r="P120" s="8">
        <f t="shared" si="55"/>
        <v>18</v>
      </c>
      <c r="Q120" s="65">
        <f t="shared" si="56"/>
        <v>0</v>
      </c>
      <c r="R120" s="65">
        <f t="shared" si="56"/>
        <v>0</v>
      </c>
      <c r="S120" s="65">
        <f t="shared" si="56"/>
        <v>0</v>
      </c>
      <c r="T120" s="65">
        <f t="shared" si="56"/>
        <v>0</v>
      </c>
      <c r="U120" s="65">
        <f t="shared" si="56"/>
        <v>0</v>
      </c>
      <c r="V120" s="61">
        <f t="shared" si="57"/>
        <v>0</v>
      </c>
      <c r="W120" s="61">
        <f t="shared" si="49"/>
        <v>0</v>
      </c>
      <c r="X120" s="61">
        <f t="shared" si="50"/>
        <v>0</v>
      </c>
      <c r="Y120" s="61">
        <f t="shared" si="51"/>
        <v>0</v>
      </c>
      <c r="Z120" s="61">
        <f t="shared" si="52"/>
        <v>0</v>
      </c>
      <c r="AA120" s="102"/>
    </row>
    <row r="121" spans="1:27" s="222" customFormat="1" ht="21" customHeight="1" x14ac:dyDescent="0.25">
      <c r="A121" s="221"/>
      <c r="B121" s="102"/>
      <c r="C121" s="295"/>
      <c r="D121" s="102"/>
      <c r="E121" s="297"/>
      <c r="F121" s="297"/>
      <c r="G121" s="297"/>
      <c r="H121" s="142"/>
      <c r="I121" s="102"/>
      <c r="J121" s="8">
        <f t="shared" si="53"/>
        <v>0</v>
      </c>
      <c r="K121" s="102"/>
      <c r="L121" s="64"/>
      <c r="M121" s="8">
        <f t="shared" si="54"/>
        <v>0</v>
      </c>
      <c r="N121" s="64"/>
      <c r="O121" s="64"/>
      <c r="P121" s="8">
        <f t="shared" si="55"/>
        <v>18</v>
      </c>
      <c r="Q121" s="65">
        <f t="shared" si="56"/>
        <v>0</v>
      </c>
      <c r="R121" s="65">
        <f t="shared" si="56"/>
        <v>0</v>
      </c>
      <c r="S121" s="65">
        <f t="shared" si="56"/>
        <v>0</v>
      </c>
      <c r="T121" s="65">
        <f t="shared" si="56"/>
        <v>0</v>
      </c>
      <c r="U121" s="65">
        <f t="shared" si="56"/>
        <v>0</v>
      </c>
      <c r="V121" s="61">
        <f t="shared" si="57"/>
        <v>0</v>
      </c>
      <c r="W121" s="61">
        <f t="shared" si="49"/>
        <v>0</v>
      </c>
      <c r="X121" s="61">
        <f t="shared" si="50"/>
        <v>0</v>
      </c>
      <c r="Y121" s="61">
        <f t="shared" si="51"/>
        <v>0</v>
      </c>
      <c r="Z121" s="61">
        <f t="shared" si="52"/>
        <v>0</v>
      </c>
      <c r="AA121" s="102"/>
    </row>
    <row r="122" spans="1:27" s="222" customFormat="1" ht="21" customHeight="1" x14ac:dyDescent="0.25">
      <c r="A122" s="221"/>
      <c r="B122" s="102"/>
      <c r="C122" s="295"/>
      <c r="D122" s="102"/>
      <c r="E122" s="297"/>
      <c r="F122" s="297"/>
      <c r="G122" s="297"/>
      <c r="H122" s="142"/>
      <c r="I122" s="102"/>
      <c r="J122" s="8">
        <f t="shared" si="53"/>
        <v>0</v>
      </c>
      <c r="K122" s="102"/>
      <c r="L122" s="64"/>
      <c r="M122" s="8">
        <f t="shared" si="54"/>
        <v>0</v>
      </c>
      <c r="N122" s="64"/>
      <c r="O122" s="64"/>
      <c r="P122" s="8">
        <f t="shared" si="55"/>
        <v>18</v>
      </c>
      <c r="Q122" s="65">
        <f t="shared" si="56"/>
        <v>0</v>
      </c>
      <c r="R122" s="65">
        <f t="shared" si="56"/>
        <v>0</v>
      </c>
      <c r="S122" s="65">
        <f t="shared" si="56"/>
        <v>0</v>
      </c>
      <c r="T122" s="65">
        <f t="shared" si="56"/>
        <v>0</v>
      </c>
      <c r="U122" s="65">
        <f t="shared" si="56"/>
        <v>0</v>
      </c>
      <c r="V122" s="61">
        <f t="shared" si="57"/>
        <v>0</v>
      </c>
      <c r="W122" s="61">
        <f t="shared" si="49"/>
        <v>0</v>
      </c>
      <c r="X122" s="61">
        <f t="shared" si="50"/>
        <v>0</v>
      </c>
      <c r="Y122" s="61">
        <f t="shared" si="51"/>
        <v>0</v>
      </c>
      <c r="Z122" s="61">
        <f t="shared" si="52"/>
        <v>0</v>
      </c>
      <c r="AA122" s="102"/>
    </row>
    <row r="123" spans="1:27" s="222" customFormat="1" ht="21" customHeight="1" x14ac:dyDescent="0.25">
      <c r="A123" s="221"/>
      <c r="B123" s="102"/>
      <c r="C123" s="295"/>
      <c r="D123" s="102"/>
      <c r="E123" s="297"/>
      <c r="F123" s="297"/>
      <c r="G123" s="297"/>
      <c r="H123" s="142"/>
      <c r="I123" s="102"/>
      <c r="J123" s="8">
        <f t="shared" si="53"/>
        <v>0</v>
      </c>
      <c r="K123" s="102"/>
      <c r="L123" s="64"/>
      <c r="M123" s="8">
        <f t="shared" si="54"/>
        <v>0</v>
      </c>
      <c r="N123" s="64"/>
      <c r="O123" s="64"/>
      <c r="P123" s="8">
        <f t="shared" si="55"/>
        <v>18</v>
      </c>
      <c r="Q123" s="65">
        <f t="shared" si="56"/>
        <v>0</v>
      </c>
      <c r="R123" s="65">
        <f t="shared" si="56"/>
        <v>0</v>
      </c>
      <c r="S123" s="65">
        <f t="shared" si="56"/>
        <v>0</v>
      </c>
      <c r="T123" s="65">
        <f t="shared" si="56"/>
        <v>0</v>
      </c>
      <c r="U123" s="65">
        <f t="shared" si="56"/>
        <v>0</v>
      </c>
      <c r="V123" s="61">
        <f t="shared" si="57"/>
        <v>0</v>
      </c>
      <c r="W123" s="61">
        <f t="shared" si="49"/>
        <v>0</v>
      </c>
      <c r="X123" s="61">
        <f t="shared" si="50"/>
        <v>0</v>
      </c>
      <c r="Y123" s="61">
        <f t="shared" si="51"/>
        <v>0</v>
      </c>
      <c r="Z123" s="61">
        <f t="shared" si="52"/>
        <v>0</v>
      </c>
      <c r="AA123" s="102"/>
    </row>
    <row r="124" spans="1:27" s="222" customFormat="1" ht="21" customHeight="1" x14ac:dyDescent="0.25">
      <c r="A124" s="221"/>
      <c r="B124" s="102"/>
      <c r="C124" s="295"/>
      <c r="D124" s="102"/>
      <c r="E124" s="297"/>
      <c r="F124" s="297"/>
      <c r="G124" s="297"/>
      <c r="H124" s="142"/>
      <c r="I124" s="102"/>
      <c r="J124" s="8">
        <f t="shared" si="53"/>
        <v>0</v>
      </c>
      <c r="K124" s="102"/>
      <c r="L124" s="64"/>
      <c r="M124" s="8">
        <f t="shared" si="54"/>
        <v>0</v>
      </c>
      <c r="N124" s="64"/>
      <c r="O124" s="64"/>
      <c r="P124" s="8">
        <f t="shared" si="55"/>
        <v>18</v>
      </c>
      <c r="Q124" s="65">
        <f t="shared" si="56"/>
        <v>0</v>
      </c>
      <c r="R124" s="65">
        <f t="shared" si="56"/>
        <v>0</v>
      </c>
      <c r="S124" s="65">
        <f t="shared" si="56"/>
        <v>0</v>
      </c>
      <c r="T124" s="65">
        <f t="shared" si="56"/>
        <v>0</v>
      </c>
      <c r="U124" s="65">
        <f t="shared" si="56"/>
        <v>0</v>
      </c>
      <c r="V124" s="61">
        <f t="shared" si="57"/>
        <v>0</v>
      </c>
      <c r="W124" s="61">
        <f t="shared" si="49"/>
        <v>0</v>
      </c>
      <c r="X124" s="61">
        <f t="shared" si="50"/>
        <v>0</v>
      </c>
      <c r="Y124" s="61">
        <f t="shared" si="51"/>
        <v>0</v>
      </c>
      <c r="Z124" s="61">
        <f t="shared" si="52"/>
        <v>0</v>
      </c>
      <c r="AA124" s="102"/>
    </row>
    <row r="125" spans="1:27" s="9" customFormat="1" ht="21" customHeight="1" x14ac:dyDescent="0.25">
      <c r="A125" s="134"/>
      <c r="B125" s="11"/>
      <c r="C125" s="295"/>
      <c r="D125" s="11"/>
      <c r="E125" s="297"/>
      <c r="F125" s="297"/>
      <c r="G125" s="297"/>
      <c r="H125" s="11"/>
      <c r="I125" s="11"/>
      <c r="J125" s="8">
        <f t="shared" si="53"/>
        <v>0</v>
      </c>
      <c r="K125" s="11"/>
      <c r="L125" s="64"/>
      <c r="M125" s="8">
        <f t="shared" si="54"/>
        <v>0</v>
      </c>
      <c r="N125" s="64"/>
      <c r="O125" s="64"/>
      <c r="P125" s="8">
        <f t="shared" si="55"/>
        <v>18</v>
      </c>
      <c r="Q125" s="65">
        <f t="shared" si="56"/>
        <v>0</v>
      </c>
      <c r="R125" s="65">
        <f t="shared" si="56"/>
        <v>0</v>
      </c>
      <c r="S125" s="65">
        <f t="shared" si="56"/>
        <v>0</v>
      </c>
      <c r="T125" s="65">
        <f t="shared" si="56"/>
        <v>0</v>
      </c>
      <c r="U125" s="65">
        <f t="shared" si="56"/>
        <v>0</v>
      </c>
      <c r="V125" s="61">
        <f t="shared" si="57"/>
        <v>0</v>
      </c>
      <c r="W125" s="61">
        <f t="shared" si="49"/>
        <v>0</v>
      </c>
      <c r="X125" s="61">
        <f t="shared" si="50"/>
        <v>0</v>
      </c>
      <c r="Y125" s="61">
        <f t="shared" si="51"/>
        <v>0</v>
      </c>
      <c r="Z125" s="61">
        <f t="shared" si="52"/>
        <v>0</v>
      </c>
      <c r="AA125" s="8"/>
    </row>
    <row r="126" spans="1:27" s="9" customFormat="1" ht="21" customHeight="1" x14ac:dyDescent="0.25">
      <c r="A126" s="134"/>
      <c r="B126" s="11"/>
      <c r="C126" s="295"/>
      <c r="D126" s="11"/>
      <c r="E126" s="297"/>
      <c r="F126" s="297"/>
      <c r="G126" s="297"/>
      <c r="H126" s="11"/>
      <c r="I126" s="11"/>
      <c r="J126" s="8">
        <f t="shared" si="53"/>
        <v>0</v>
      </c>
      <c r="K126" s="11"/>
      <c r="L126" s="64"/>
      <c r="M126" s="8">
        <f t="shared" si="54"/>
        <v>0</v>
      </c>
      <c r="N126" s="64"/>
      <c r="O126" s="64"/>
      <c r="P126" s="8">
        <f t="shared" si="55"/>
        <v>18</v>
      </c>
      <c r="Q126" s="65">
        <f t="shared" si="56"/>
        <v>0</v>
      </c>
      <c r="R126" s="65">
        <f t="shared" si="56"/>
        <v>0</v>
      </c>
      <c r="S126" s="65">
        <f t="shared" si="56"/>
        <v>0</v>
      </c>
      <c r="T126" s="65">
        <f t="shared" si="56"/>
        <v>0</v>
      </c>
      <c r="U126" s="65">
        <f t="shared" si="56"/>
        <v>0</v>
      </c>
      <c r="V126" s="61">
        <f t="shared" si="57"/>
        <v>0</v>
      </c>
      <c r="W126" s="61">
        <f t="shared" si="49"/>
        <v>0</v>
      </c>
      <c r="X126" s="61">
        <f t="shared" si="50"/>
        <v>0</v>
      </c>
      <c r="Y126" s="61">
        <f t="shared" si="51"/>
        <v>0</v>
      </c>
      <c r="Z126" s="61">
        <f t="shared" si="52"/>
        <v>0</v>
      </c>
      <c r="AA126" s="8"/>
    </row>
    <row r="127" spans="1:27" s="9" customFormat="1" ht="21" customHeight="1" x14ac:dyDescent="0.25">
      <c r="A127" s="134"/>
      <c r="B127" s="11"/>
      <c r="C127" s="295"/>
      <c r="D127" s="11"/>
      <c r="E127" s="297"/>
      <c r="F127" s="297"/>
      <c r="G127" s="297"/>
      <c r="H127" s="11"/>
      <c r="I127" s="11"/>
      <c r="J127" s="8">
        <f t="shared" si="53"/>
        <v>0</v>
      </c>
      <c r="K127" s="11"/>
      <c r="L127" s="64"/>
      <c r="M127" s="8">
        <f t="shared" si="54"/>
        <v>0</v>
      </c>
      <c r="N127" s="64"/>
      <c r="O127" s="64"/>
      <c r="P127" s="8">
        <f t="shared" si="55"/>
        <v>18</v>
      </c>
      <c r="Q127" s="65">
        <f t="shared" si="56"/>
        <v>0</v>
      </c>
      <c r="R127" s="65">
        <f t="shared" si="56"/>
        <v>0</v>
      </c>
      <c r="S127" s="65">
        <f t="shared" si="56"/>
        <v>0</v>
      </c>
      <c r="T127" s="65">
        <f t="shared" si="56"/>
        <v>0</v>
      </c>
      <c r="U127" s="65">
        <f t="shared" si="56"/>
        <v>0</v>
      </c>
      <c r="V127" s="61">
        <f t="shared" si="57"/>
        <v>0</v>
      </c>
      <c r="W127" s="61">
        <f t="shared" si="49"/>
        <v>0</v>
      </c>
      <c r="X127" s="61">
        <f t="shared" si="50"/>
        <v>0</v>
      </c>
      <c r="Y127" s="61">
        <f t="shared" si="51"/>
        <v>0</v>
      </c>
      <c r="Z127" s="61">
        <f t="shared" si="52"/>
        <v>0</v>
      </c>
      <c r="AA127" s="8"/>
    </row>
    <row r="128" spans="1:27" s="9" customFormat="1" ht="21" customHeight="1" x14ac:dyDescent="0.25">
      <c r="A128" s="134"/>
      <c r="B128" s="11"/>
      <c r="C128" s="295"/>
      <c r="D128" s="11"/>
      <c r="E128" s="297"/>
      <c r="F128" s="297"/>
      <c r="G128" s="297"/>
      <c r="H128" s="11"/>
      <c r="I128" s="11"/>
      <c r="J128" s="8">
        <f t="shared" si="53"/>
        <v>0</v>
      </c>
      <c r="K128" s="11"/>
      <c r="L128" s="64"/>
      <c r="M128" s="8">
        <f t="shared" si="54"/>
        <v>0</v>
      </c>
      <c r="N128" s="64"/>
      <c r="O128" s="64"/>
      <c r="P128" s="8">
        <f t="shared" si="55"/>
        <v>18</v>
      </c>
      <c r="Q128" s="65">
        <f t="shared" si="56"/>
        <v>0</v>
      </c>
      <c r="R128" s="65">
        <f t="shared" si="56"/>
        <v>0</v>
      </c>
      <c r="S128" s="65">
        <f t="shared" si="56"/>
        <v>0</v>
      </c>
      <c r="T128" s="65">
        <f t="shared" si="56"/>
        <v>0</v>
      </c>
      <c r="U128" s="65">
        <f t="shared" si="56"/>
        <v>0</v>
      </c>
      <c r="V128" s="61">
        <f t="shared" si="57"/>
        <v>0</v>
      </c>
      <c r="W128" s="61">
        <f t="shared" si="49"/>
        <v>0</v>
      </c>
      <c r="X128" s="61">
        <f t="shared" si="50"/>
        <v>0</v>
      </c>
      <c r="Y128" s="61">
        <f t="shared" si="51"/>
        <v>0</v>
      </c>
      <c r="Z128" s="61">
        <f t="shared" si="52"/>
        <v>0</v>
      </c>
      <c r="AA128" s="8"/>
    </row>
    <row r="129" spans="1:27" s="222" customFormat="1" ht="21" customHeight="1" x14ac:dyDescent="0.25">
      <c r="A129" s="221"/>
      <c r="B129" s="102"/>
      <c r="C129" s="295"/>
      <c r="D129" s="102"/>
      <c r="E129" s="297"/>
      <c r="F129" s="297"/>
      <c r="G129" s="297"/>
      <c r="H129" s="102"/>
      <c r="I129" s="102"/>
      <c r="J129" s="8">
        <f t="shared" si="53"/>
        <v>0</v>
      </c>
      <c r="K129" s="102"/>
      <c r="L129" s="64"/>
      <c r="M129" s="8">
        <f t="shared" si="54"/>
        <v>0</v>
      </c>
      <c r="N129" s="64"/>
      <c r="O129" s="64"/>
      <c r="P129" s="8">
        <f t="shared" si="55"/>
        <v>18</v>
      </c>
      <c r="Q129" s="65">
        <f t="shared" si="56"/>
        <v>0</v>
      </c>
      <c r="R129" s="65">
        <f t="shared" si="56"/>
        <v>0</v>
      </c>
      <c r="S129" s="65">
        <f t="shared" si="56"/>
        <v>0</v>
      </c>
      <c r="T129" s="65">
        <f t="shared" si="56"/>
        <v>0</v>
      </c>
      <c r="U129" s="65">
        <f t="shared" si="56"/>
        <v>0</v>
      </c>
      <c r="V129" s="61">
        <f t="shared" si="57"/>
        <v>0</v>
      </c>
      <c r="W129" s="61">
        <f t="shared" si="49"/>
        <v>0</v>
      </c>
      <c r="X129" s="61">
        <f t="shared" si="50"/>
        <v>0</v>
      </c>
      <c r="Y129" s="61">
        <f t="shared" si="51"/>
        <v>0</v>
      </c>
      <c r="Z129" s="61">
        <f t="shared" si="52"/>
        <v>0</v>
      </c>
      <c r="AA129" s="102"/>
    </row>
    <row r="130" spans="1:27" s="9" customFormat="1" ht="21" customHeight="1" x14ac:dyDescent="0.25">
      <c r="A130" s="134"/>
      <c r="B130" s="11"/>
      <c r="C130" s="295"/>
      <c r="D130" s="11"/>
      <c r="E130" s="297"/>
      <c r="F130" s="297"/>
      <c r="G130" s="297"/>
      <c r="H130" s="11"/>
      <c r="I130" s="11"/>
      <c r="J130" s="8">
        <f t="shared" si="53"/>
        <v>0</v>
      </c>
      <c r="K130" s="11"/>
      <c r="L130" s="64"/>
      <c r="M130" s="8">
        <f t="shared" si="54"/>
        <v>0</v>
      </c>
      <c r="N130" s="64"/>
      <c r="O130" s="64"/>
      <c r="P130" s="8">
        <f t="shared" si="55"/>
        <v>18</v>
      </c>
      <c r="Q130" s="65">
        <f t="shared" si="56"/>
        <v>0</v>
      </c>
      <c r="R130" s="65">
        <f t="shared" si="56"/>
        <v>0</v>
      </c>
      <c r="S130" s="65">
        <f t="shared" si="56"/>
        <v>0</v>
      </c>
      <c r="T130" s="65">
        <f t="shared" si="56"/>
        <v>0</v>
      </c>
      <c r="U130" s="65">
        <f t="shared" si="56"/>
        <v>0</v>
      </c>
      <c r="V130" s="61">
        <f t="shared" si="57"/>
        <v>0</v>
      </c>
      <c r="W130" s="61">
        <f t="shared" si="49"/>
        <v>0</v>
      </c>
      <c r="X130" s="61">
        <f t="shared" si="50"/>
        <v>0</v>
      </c>
      <c r="Y130" s="61">
        <f t="shared" si="51"/>
        <v>0</v>
      </c>
      <c r="Z130" s="61">
        <f t="shared" si="52"/>
        <v>0</v>
      </c>
      <c r="AA130" s="8"/>
    </row>
    <row r="131" spans="1:27" s="9" customFormat="1" ht="21" customHeight="1" x14ac:dyDescent="0.25">
      <c r="A131" s="134"/>
      <c r="B131" s="11"/>
      <c r="C131" s="295"/>
      <c r="D131" s="11"/>
      <c r="E131" s="297"/>
      <c r="F131" s="297"/>
      <c r="G131" s="297"/>
      <c r="H131" s="11"/>
      <c r="I131" s="11"/>
      <c r="J131" s="8">
        <f t="shared" si="53"/>
        <v>0</v>
      </c>
      <c r="K131" s="11"/>
      <c r="L131" s="64"/>
      <c r="M131" s="8">
        <f t="shared" si="54"/>
        <v>0</v>
      </c>
      <c r="N131" s="64"/>
      <c r="O131" s="64"/>
      <c r="P131" s="8">
        <f t="shared" si="55"/>
        <v>18</v>
      </c>
      <c r="Q131" s="65">
        <f t="shared" si="56"/>
        <v>0</v>
      </c>
      <c r="R131" s="65">
        <f t="shared" si="56"/>
        <v>0</v>
      </c>
      <c r="S131" s="65">
        <f t="shared" si="56"/>
        <v>0</v>
      </c>
      <c r="T131" s="65">
        <f t="shared" si="56"/>
        <v>0</v>
      </c>
      <c r="U131" s="65">
        <f t="shared" si="56"/>
        <v>0</v>
      </c>
      <c r="V131" s="61">
        <f t="shared" si="57"/>
        <v>0</v>
      </c>
      <c r="W131" s="61">
        <f t="shared" si="49"/>
        <v>0</v>
      </c>
      <c r="X131" s="61">
        <f t="shared" si="50"/>
        <v>0</v>
      </c>
      <c r="Y131" s="61">
        <f t="shared" si="51"/>
        <v>0</v>
      </c>
      <c r="Z131" s="61">
        <f t="shared" si="52"/>
        <v>0</v>
      </c>
      <c r="AA131" s="8"/>
    </row>
    <row r="132" spans="1:27" s="9" customFormat="1" ht="21" customHeight="1" x14ac:dyDescent="0.25">
      <c r="A132" s="134"/>
      <c r="B132" s="11"/>
      <c r="C132" s="295"/>
      <c r="D132" s="11"/>
      <c r="E132" s="297"/>
      <c r="F132" s="297"/>
      <c r="G132" s="297"/>
      <c r="H132" s="11"/>
      <c r="I132" s="11"/>
      <c r="J132" s="8">
        <f t="shared" si="53"/>
        <v>0</v>
      </c>
      <c r="K132" s="11"/>
      <c r="L132" s="64"/>
      <c r="M132" s="8">
        <f t="shared" si="54"/>
        <v>0</v>
      </c>
      <c r="N132" s="64"/>
      <c r="O132" s="64"/>
      <c r="P132" s="8">
        <f t="shared" si="55"/>
        <v>18</v>
      </c>
      <c r="Q132" s="65">
        <f t="shared" si="56"/>
        <v>0</v>
      </c>
      <c r="R132" s="65">
        <f t="shared" si="56"/>
        <v>0</v>
      </c>
      <c r="S132" s="65">
        <f t="shared" si="56"/>
        <v>0</v>
      </c>
      <c r="T132" s="65">
        <f t="shared" si="56"/>
        <v>0</v>
      </c>
      <c r="U132" s="65">
        <f t="shared" si="56"/>
        <v>0</v>
      </c>
      <c r="V132" s="61">
        <f t="shared" si="57"/>
        <v>0</v>
      </c>
      <c r="W132" s="61">
        <f t="shared" si="49"/>
        <v>0</v>
      </c>
      <c r="X132" s="61">
        <f t="shared" si="50"/>
        <v>0</v>
      </c>
      <c r="Y132" s="61">
        <f t="shared" si="51"/>
        <v>0</v>
      </c>
      <c r="Z132" s="61">
        <f t="shared" si="52"/>
        <v>0</v>
      </c>
      <c r="AA132" s="8"/>
    </row>
    <row r="133" spans="1:27" s="9" customFormat="1" ht="21" customHeight="1" x14ac:dyDescent="0.25">
      <c r="A133" s="134"/>
      <c r="B133" s="11"/>
      <c r="C133" s="295"/>
      <c r="D133" s="11"/>
      <c r="E133" s="297"/>
      <c r="F133" s="297"/>
      <c r="G133" s="297"/>
      <c r="H133" s="11"/>
      <c r="I133" s="11"/>
      <c r="J133" s="8">
        <f t="shared" si="53"/>
        <v>0</v>
      </c>
      <c r="K133" s="11"/>
      <c r="L133" s="64"/>
      <c r="M133" s="8">
        <f t="shared" si="54"/>
        <v>0</v>
      </c>
      <c r="N133" s="64"/>
      <c r="O133" s="64"/>
      <c r="P133" s="8">
        <f t="shared" si="55"/>
        <v>18</v>
      </c>
      <c r="Q133" s="65">
        <f t="shared" si="56"/>
        <v>0</v>
      </c>
      <c r="R133" s="65">
        <f t="shared" si="56"/>
        <v>0</v>
      </c>
      <c r="S133" s="65">
        <f t="shared" si="56"/>
        <v>0</v>
      </c>
      <c r="T133" s="65">
        <f t="shared" si="56"/>
        <v>0</v>
      </c>
      <c r="U133" s="65">
        <f t="shared" si="56"/>
        <v>0</v>
      </c>
      <c r="V133" s="61">
        <f t="shared" si="57"/>
        <v>0</v>
      </c>
      <c r="W133" s="61">
        <f t="shared" si="49"/>
        <v>0</v>
      </c>
      <c r="X133" s="61">
        <f t="shared" si="50"/>
        <v>0</v>
      </c>
      <c r="Y133" s="61">
        <f t="shared" si="51"/>
        <v>0</v>
      </c>
      <c r="Z133" s="61">
        <f t="shared" si="52"/>
        <v>0</v>
      </c>
      <c r="AA133" s="8"/>
    </row>
    <row r="134" spans="1:27" s="9" customFormat="1" ht="21" customHeight="1" x14ac:dyDescent="0.25">
      <c r="A134" s="134"/>
      <c r="B134" s="11"/>
      <c r="C134" s="295"/>
      <c r="D134" s="11"/>
      <c r="E134" s="297"/>
      <c r="F134" s="297"/>
      <c r="G134" s="297"/>
      <c r="H134" s="11"/>
      <c r="I134" s="11"/>
      <c r="J134" s="8">
        <f t="shared" si="53"/>
        <v>0</v>
      </c>
      <c r="K134" s="11"/>
      <c r="L134" s="64"/>
      <c r="M134" s="8">
        <f t="shared" si="54"/>
        <v>0</v>
      </c>
      <c r="N134" s="64"/>
      <c r="O134" s="64"/>
      <c r="P134" s="8">
        <f t="shared" si="55"/>
        <v>18</v>
      </c>
      <c r="Q134" s="65">
        <f t="shared" si="56"/>
        <v>0</v>
      </c>
      <c r="R134" s="65">
        <f t="shared" si="56"/>
        <v>0</v>
      </c>
      <c r="S134" s="65">
        <f t="shared" si="56"/>
        <v>0</v>
      </c>
      <c r="T134" s="65">
        <f t="shared" si="56"/>
        <v>0</v>
      </c>
      <c r="U134" s="65">
        <f t="shared" si="56"/>
        <v>0</v>
      </c>
      <c r="V134" s="61">
        <f t="shared" si="57"/>
        <v>0</v>
      </c>
      <c r="W134" s="61">
        <f t="shared" si="49"/>
        <v>0</v>
      </c>
      <c r="X134" s="61">
        <f t="shared" si="50"/>
        <v>0</v>
      </c>
      <c r="Y134" s="61">
        <f t="shared" si="51"/>
        <v>0</v>
      </c>
      <c r="Z134" s="61">
        <f t="shared" si="52"/>
        <v>0</v>
      </c>
      <c r="AA134" s="8"/>
    </row>
    <row r="135" spans="1:27" s="9" customFormat="1" ht="21" customHeight="1" x14ac:dyDescent="0.25">
      <c r="A135" s="134"/>
      <c r="B135" s="11"/>
      <c r="C135" s="295"/>
      <c r="D135" s="11"/>
      <c r="E135" s="297"/>
      <c r="F135" s="297"/>
      <c r="G135" s="297"/>
      <c r="H135" s="11"/>
      <c r="I135" s="11"/>
      <c r="J135" s="8">
        <f t="shared" si="53"/>
        <v>0</v>
      </c>
      <c r="K135" s="11"/>
      <c r="L135" s="64"/>
      <c r="M135" s="8">
        <f t="shared" si="54"/>
        <v>0</v>
      </c>
      <c r="N135" s="64"/>
      <c r="O135" s="64"/>
      <c r="P135" s="8">
        <f t="shared" si="55"/>
        <v>18</v>
      </c>
      <c r="Q135" s="65">
        <f t="shared" si="56"/>
        <v>0</v>
      </c>
      <c r="R135" s="65">
        <f t="shared" si="56"/>
        <v>0</v>
      </c>
      <c r="S135" s="65">
        <f t="shared" si="56"/>
        <v>0</v>
      </c>
      <c r="T135" s="65">
        <f t="shared" si="56"/>
        <v>0</v>
      </c>
      <c r="U135" s="65">
        <f t="shared" si="56"/>
        <v>0</v>
      </c>
      <c r="V135" s="61">
        <f t="shared" si="57"/>
        <v>0</v>
      </c>
      <c r="W135" s="61">
        <f t="shared" si="49"/>
        <v>0</v>
      </c>
      <c r="X135" s="61">
        <f t="shared" si="50"/>
        <v>0</v>
      </c>
      <c r="Y135" s="61">
        <f t="shared" si="51"/>
        <v>0</v>
      </c>
      <c r="Z135" s="61">
        <f t="shared" si="52"/>
        <v>0</v>
      </c>
      <c r="AA135" s="8"/>
    </row>
    <row r="136" spans="1:27" s="9" customFormat="1" ht="21" customHeight="1" x14ac:dyDescent="0.25">
      <c r="A136" s="134"/>
      <c r="B136" s="11"/>
      <c r="C136" s="295"/>
      <c r="D136" s="11"/>
      <c r="E136" s="297"/>
      <c r="F136" s="297"/>
      <c r="G136" s="297"/>
      <c r="H136" s="11"/>
      <c r="I136" s="11"/>
      <c r="J136" s="8">
        <f t="shared" si="53"/>
        <v>0</v>
      </c>
      <c r="K136" s="11"/>
      <c r="L136" s="64"/>
      <c r="M136" s="8">
        <f t="shared" si="54"/>
        <v>0</v>
      </c>
      <c r="N136" s="64"/>
      <c r="O136" s="64"/>
      <c r="P136" s="8">
        <f t="shared" si="55"/>
        <v>18</v>
      </c>
      <c r="Q136" s="65">
        <f t="shared" si="56"/>
        <v>0</v>
      </c>
      <c r="R136" s="65">
        <f t="shared" si="56"/>
        <v>0</v>
      </c>
      <c r="S136" s="65">
        <f t="shared" si="56"/>
        <v>0</v>
      </c>
      <c r="T136" s="65">
        <f t="shared" si="56"/>
        <v>0</v>
      </c>
      <c r="U136" s="65">
        <f t="shared" si="56"/>
        <v>0</v>
      </c>
      <c r="V136" s="61">
        <f t="shared" si="57"/>
        <v>0</v>
      </c>
      <c r="W136" s="61">
        <f t="shared" si="49"/>
        <v>0</v>
      </c>
      <c r="X136" s="61">
        <f t="shared" si="50"/>
        <v>0</v>
      </c>
      <c r="Y136" s="61">
        <f t="shared" si="51"/>
        <v>0</v>
      </c>
      <c r="Z136" s="61">
        <f t="shared" si="52"/>
        <v>0</v>
      </c>
      <c r="AA136" s="8"/>
    </row>
    <row r="137" spans="1:27" s="9" customFormat="1" ht="21" customHeight="1" x14ac:dyDescent="0.25">
      <c r="A137" s="134"/>
      <c r="B137" s="11"/>
      <c r="C137" s="295"/>
      <c r="D137" s="11"/>
      <c r="E137" s="297"/>
      <c r="F137" s="297"/>
      <c r="G137" s="297"/>
      <c r="H137" s="11"/>
      <c r="I137" s="11"/>
      <c r="J137" s="8">
        <f t="shared" si="53"/>
        <v>0</v>
      </c>
      <c r="K137" s="11"/>
      <c r="L137" s="64"/>
      <c r="M137" s="8">
        <f t="shared" si="54"/>
        <v>0</v>
      </c>
      <c r="N137" s="64"/>
      <c r="O137" s="64"/>
      <c r="P137" s="8">
        <f t="shared" si="55"/>
        <v>18</v>
      </c>
      <c r="Q137" s="65">
        <f t="shared" si="56"/>
        <v>0</v>
      </c>
      <c r="R137" s="65">
        <f t="shared" si="56"/>
        <v>0</v>
      </c>
      <c r="S137" s="65">
        <f t="shared" si="56"/>
        <v>0</v>
      </c>
      <c r="T137" s="65">
        <f t="shared" si="56"/>
        <v>0</v>
      </c>
      <c r="U137" s="65">
        <f t="shared" si="56"/>
        <v>0</v>
      </c>
      <c r="V137" s="61">
        <f t="shared" si="57"/>
        <v>0</v>
      </c>
      <c r="W137" s="61">
        <f t="shared" si="49"/>
        <v>0</v>
      </c>
      <c r="X137" s="61">
        <f t="shared" si="50"/>
        <v>0</v>
      </c>
      <c r="Y137" s="61">
        <f t="shared" si="51"/>
        <v>0</v>
      </c>
      <c r="Z137" s="61">
        <f t="shared" si="52"/>
        <v>0</v>
      </c>
      <c r="AA137" s="8"/>
    </row>
    <row r="138" spans="1:27" s="9" customFormat="1" ht="21" customHeight="1" x14ac:dyDescent="0.25">
      <c r="A138" s="134"/>
      <c r="B138" s="11"/>
      <c r="C138" s="295"/>
      <c r="D138" s="11"/>
      <c r="E138" s="297"/>
      <c r="F138" s="297"/>
      <c r="G138" s="297"/>
      <c r="H138" s="11"/>
      <c r="I138" s="11"/>
      <c r="J138" s="8">
        <f t="shared" si="53"/>
        <v>0</v>
      </c>
      <c r="K138" s="11"/>
      <c r="L138" s="64"/>
      <c r="M138" s="8">
        <f t="shared" si="54"/>
        <v>0</v>
      </c>
      <c r="N138" s="64"/>
      <c r="O138" s="64"/>
      <c r="P138" s="8">
        <f t="shared" si="55"/>
        <v>18</v>
      </c>
      <c r="Q138" s="65">
        <f t="shared" si="56"/>
        <v>0</v>
      </c>
      <c r="R138" s="65">
        <f t="shared" si="56"/>
        <v>0</v>
      </c>
      <c r="S138" s="65">
        <f t="shared" si="56"/>
        <v>0</v>
      </c>
      <c r="T138" s="65">
        <f t="shared" si="56"/>
        <v>0</v>
      </c>
      <c r="U138" s="65">
        <f t="shared" si="56"/>
        <v>0</v>
      </c>
      <c r="V138" s="61">
        <f t="shared" si="57"/>
        <v>0</v>
      </c>
      <c r="W138" s="61">
        <f t="shared" si="49"/>
        <v>0</v>
      </c>
      <c r="X138" s="61">
        <f t="shared" si="50"/>
        <v>0</v>
      </c>
      <c r="Y138" s="61">
        <f t="shared" si="51"/>
        <v>0</v>
      </c>
      <c r="Z138" s="61">
        <f t="shared" si="52"/>
        <v>0</v>
      </c>
      <c r="AA138" s="8"/>
    </row>
    <row r="139" spans="1:27" s="9" customFormat="1" ht="21" customHeight="1" x14ac:dyDescent="0.25">
      <c r="A139" s="134"/>
      <c r="B139" s="11"/>
      <c r="C139" s="295"/>
      <c r="D139" s="11"/>
      <c r="E139" s="297"/>
      <c r="F139" s="297"/>
      <c r="G139" s="297"/>
      <c r="H139" s="11"/>
      <c r="I139" s="11"/>
      <c r="J139" s="8">
        <f t="shared" si="53"/>
        <v>0</v>
      </c>
      <c r="K139" s="11"/>
      <c r="L139" s="64"/>
      <c r="M139" s="8">
        <f t="shared" si="54"/>
        <v>0</v>
      </c>
      <c r="N139" s="64"/>
      <c r="O139" s="64"/>
      <c r="P139" s="8">
        <f t="shared" si="55"/>
        <v>18</v>
      </c>
      <c r="Q139" s="65">
        <f t="shared" si="56"/>
        <v>0</v>
      </c>
      <c r="R139" s="65">
        <f t="shared" si="56"/>
        <v>0</v>
      </c>
      <c r="S139" s="65">
        <f t="shared" si="56"/>
        <v>0</v>
      </c>
      <c r="T139" s="65">
        <f t="shared" si="56"/>
        <v>0</v>
      </c>
      <c r="U139" s="65">
        <f t="shared" si="56"/>
        <v>0</v>
      </c>
      <c r="V139" s="61">
        <f t="shared" si="57"/>
        <v>0</v>
      </c>
      <c r="W139" s="61">
        <f t="shared" si="49"/>
        <v>0</v>
      </c>
      <c r="X139" s="61">
        <f t="shared" si="50"/>
        <v>0</v>
      </c>
      <c r="Y139" s="61">
        <f t="shared" si="51"/>
        <v>0</v>
      </c>
      <c r="Z139" s="61">
        <f t="shared" si="52"/>
        <v>0</v>
      </c>
      <c r="AA139" s="8"/>
    </row>
    <row r="140" spans="1:27" s="9" customFormat="1" ht="21" customHeight="1" x14ac:dyDescent="0.25">
      <c r="A140" s="134"/>
      <c r="B140" s="11"/>
      <c r="C140" s="295"/>
      <c r="D140" s="11"/>
      <c r="E140" s="297"/>
      <c r="F140" s="297"/>
      <c r="G140" s="297"/>
      <c r="H140" s="11"/>
      <c r="I140" s="11"/>
      <c r="J140" s="8">
        <f t="shared" si="53"/>
        <v>0</v>
      </c>
      <c r="K140" s="11"/>
      <c r="L140" s="64"/>
      <c r="M140" s="8">
        <f t="shared" si="54"/>
        <v>0</v>
      </c>
      <c r="N140" s="64"/>
      <c r="O140" s="64"/>
      <c r="P140" s="8">
        <f t="shared" si="55"/>
        <v>18</v>
      </c>
      <c r="Q140" s="65">
        <f t="shared" si="56"/>
        <v>0</v>
      </c>
      <c r="R140" s="65">
        <f t="shared" si="56"/>
        <v>0</v>
      </c>
      <c r="S140" s="65">
        <f t="shared" si="56"/>
        <v>0</v>
      </c>
      <c r="T140" s="65">
        <f t="shared" si="56"/>
        <v>0</v>
      </c>
      <c r="U140" s="65">
        <f t="shared" si="56"/>
        <v>0</v>
      </c>
      <c r="V140" s="61">
        <f t="shared" si="57"/>
        <v>0</v>
      </c>
      <c r="W140" s="61">
        <f t="shared" si="49"/>
        <v>0</v>
      </c>
      <c r="X140" s="61">
        <f t="shared" si="50"/>
        <v>0</v>
      </c>
      <c r="Y140" s="61">
        <f t="shared" si="51"/>
        <v>0</v>
      </c>
      <c r="Z140" s="61">
        <f t="shared" si="52"/>
        <v>0</v>
      </c>
      <c r="AA140" s="8"/>
    </row>
    <row r="141" spans="1:27" s="9" customFormat="1" ht="21" customHeight="1" x14ac:dyDescent="0.25">
      <c r="A141" s="134"/>
      <c r="B141" s="11"/>
      <c r="C141" s="295"/>
      <c r="D141" s="11"/>
      <c r="E141" s="297"/>
      <c r="F141" s="297"/>
      <c r="G141" s="297"/>
      <c r="H141" s="11"/>
      <c r="I141" s="11"/>
      <c r="J141" s="8">
        <f t="shared" si="53"/>
        <v>0</v>
      </c>
      <c r="K141" s="11"/>
      <c r="L141" s="64"/>
      <c r="M141" s="8">
        <f t="shared" si="54"/>
        <v>0</v>
      </c>
      <c r="N141" s="64"/>
      <c r="O141" s="64"/>
      <c r="P141" s="8">
        <f t="shared" si="55"/>
        <v>18</v>
      </c>
      <c r="Q141" s="65">
        <f t="shared" si="56"/>
        <v>0</v>
      </c>
      <c r="R141" s="65">
        <f t="shared" si="56"/>
        <v>0</v>
      </c>
      <c r="S141" s="65">
        <f t="shared" si="56"/>
        <v>0</v>
      </c>
      <c r="T141" s="65">
        <f t="shared" si="56"/>
        <v>0</v>
      </c>
      <c r="U141" s="65">
        <f t="shared" si="56"/>
        <v>0</v>
      </c>
      <c r="V141" s="61">
        <f t="shared" si="57"/>
        <v>0</v>
      </c>
      <c r="W141" s="61">
        <f t="shared" si="49"/>
        <v>0</v>
      </c>
      <c r="X141" s="61">
        <f t="shared" si="50"/>
        <v>0</v>
      </c>
      <c r="Y141" s="61">
        <f t="shared" si="51"/>
        <v>0</v>
      </c>
      <c r="Z141" s="61">
        <f t="shared" si="52"/>
        <v>0</v>
      </c>
      <c r="AA141" s="8"/>
    </row>
    <row r="142" spans="1:27" s="9" customFormat="1" ht="21" customHeight="1" x14ac:dyDescent="0.25">
      <c r="A142" s="134"/>
      <c r="B142" s="11"/>
      <c r="C142" s="295"/>
      <c r="D142" s="11"/>
      <c r="E142" s="297"/>
      <c r="F142" s="297"/>
      <c r="G142" s="297"/>
      <c r="H142" s="11"/>
      <c r="I142" s="11"/>
      <c r="J142" s="8">
        <f t="shared" si="53"/>
        <v>0</v>
      </c>
      <c r="K142" s="11"/>
      <c r="L142" s="64"/>
      <c r="M142" s="8">
        <f t="shared" si="54"/>
        <v>0</v>
      </c>
      <c r="N142" s="64"/>
      <c r="O142" s="64"/>
      <c r="P142" s="8">
        <f t="shared" si="55"/>
        <v>18</v>
      </c>
      <c r="Q142" s="65">
        <f t="shared" si="56"/>
        <v>0</v>
      </c>
      <c r="R142" s="65">
        <f t="shared" si="56"/>
        <v>0</v>
      </c>
      <c r="S142" s="65">
        <f t="shared" si="56"/>
        <v>0</v>
      </c>
      <c r="T142" s="65">
        <f t="shared" si="56"/>
        <v>0</v>
      </c>
      <c r="U142" s="65">
        <f t="shared" si="56"/>
        <v>0</v>
      </c>
      <c r="V142" s="61">
        <f t="shared" si="57"/>
        <v>0</v>
      </c>
      <c r="W142" s="61">
        <f t="shared" si="49"/>
        <v>0</v>
      </c>
      <c r="X142" s="61">
        <f t="shared" si="50"/>
        <v>0</v>
      </c>
      <c r="Y142" s="61">
        <f t="shared" si="51"/>
        <v>0</v>
      </c>
      <c r="Z142" s="61">
        <f t="shared" si="52"/>
        <v>0</v>
      </c>
      <c r="AA142" s="8"/>
    </row>
    <row r="143" spans="1:27" s="9" customFormat="1" ht="21" customHeight="1" x14ac:dyDescent="0.25">
      <c r="A143" s="134"/>
      <c r="B143" s="11"/>
      <c r="C143" s="295"/>
      <c r="D143" s="11"/>
      <c r="E143" s="297"/>
      <c r="F143" s="297"/>
      <c r="G143" s="297"/>
      <c r="H143" s="11"/>
      <c r="I143" s="11"/>
      <c r="J143" s="8">
        <f t="shared" si="53"/>
        <v>0</v>
      </c>
      <c r="K143" s="11"/>
      <c r="L143" s="64"/>
      <c r="M143" s="8">
        <f t="shared" si="54"/>
        <v>0</v>
      </c>
      <c r="N143" s="64"/>
      <c r="O143" s="64"/>
      <c r="P143" s="8">
        <f t="shared" si="55"/>
        <v>18</v>
      </c>
      <c r="Q143" s="65">
        <f t="shared" si="56"/>
        <v>0</v>
      </c>
      <c r="R143" s="65">
        <f t="shared" si="56"/>
        <v>0</v>
      </c>
      <c r="S143" s="65">
        <f t="shared" si="56"/>
        <v>0</v>
      </c>
      <c r="T143" s="65">
        <f t="shared" si="56"/>
        <v>0</v>
      </c>
      <c r="U143" s="65">
        <f t="shared" si="56"/>
        <v>0</v>
      </c>
      <c r="V143" s="61">
        <f t="shared" si="57"/>
        <v>0</v>
      </c>
      <c r="W143" s="61">
        <f t="shared" si="49"/>
        <v>0</v>
      </c>
      <c r="X143" s="61">
        <f t="shared" si="50"/>
        <v>0</v>
      </c>
      <c r="Y143" s="61">
        <f t="shared" si="51"/>
        <v>0</v>
      </c>
      <c r="Z143" s="61">
        <f t="shared" si="52"/>
        <v>0</v>
      </c>
      <c r="AA143" s="8"/>
    </row>
    <row r="144" spans="1:27" s="9" customFormat="1" ht="21" customHeight="1" x14ac:dyDescent="0.25">
      <c r="A144" s="134"/>
      <c r="B144" s="11"/>
      <c r="C144" s="295"/>
      <c r="D144" s="11"/>
      <c r="E144" s="297"/>
      <c r="F144" s="297"/>
      <c r="G144" s="297"/>
      <c r="H144" s="11"/>
      <c r="I144" s="11"/>
      <c r="J144" s="8">
        <f t="shared" si="53"/>
        <v>0</v>
      </c>
      <c r="K144" s="11"/>
      <c r="L144" s="64"/>
      <c r="M144" s="8">
        <f t="shared" si="54"/>
        <v>0</v>
      </c>
      <c r="N144" s="64"/>
      <c r="O144" s="64"/>
      <c r="P144" s="8">
        <f t="shared" si="55"/>
        <v>18</v>
      </c>
      <c r="Q144" s="65">
        <f t="shared" si="56"/>
        <v>0</v>
      </c>
      <c r="R144" s="65">
        <f t="shared" si="56"/>
        <v>0</v>
      </c>
      <c r="S144" s="65">
        <f t="shared" si="56"/>
        <v>0</v>
      </c>
      <c r="T144" s="65">
        <f t="shared" si="56"/>
        <v>0</v>
      </c>
      <c r="U144" s="65">
        <f t="shared" si="56"/>
        <v>0</v>
      </c>
      <c r="V144" s="61">
        <f t="shared" si="57"/>
        <v>0</v>
      </c>
      <c r="W144" s="61">
        <f t="shared" si="49"/>
        <v>0</v>
      </c>
      <c r="X144" s="61">
        <f t="shared" si="50"/>
        <v>0</v>
      </c>
      <c r="Y144" s="61">
        <f t="shared" si="51"/>
        <v>0</v>
      </c>
      <c r="Z144" s="61">
        <f t="shared" si="52"/>
        <v>0</v>
      </c>
      <c r="AA144" s="8"/>
    </row>
    <row r="145" spans="1:27" s="9" customFormat="1" ht="21" customHeight="1" x14ac:dyDescent="0.25">
      <c r="A145" s="134"/>
      <c r="B145" s="11"/>
      <c r="C145" s="295"/>
      <c r="D145" s="11"/>
      <c r="E145" s="297"/>
      <c r="F145" s="297"/>
      <c r="G145" s="297"/>
      <c r="H145" s="11"/>
      <c r="I145" s="11"/>
      <c r="J145" s="8">
        <f t="shared" si="53"/>
        <v>0</v>
      </c>
      <c r="K145" s="11"/>
      <c r="L145" s="64"/>
      <c r="M145" s="8">
        <f t="shared" si="54"/>
        <v>0</v>
      </c>
      <c r="N145" s="64"/>
      <c r="O145" s="64"/>
      <c r="P145" s="8">
        <f t="shared" si="55"/>
        <v>18</v>
      </c>
      <c r="Q145" s="65">
        <f t="shared" si="56"/>
        <v>0</v>
      </c>
      <c r="R145" s="65">
        <f t="shared" si="56"/>
        <v>0</v>
      </c>
      <c r="S145" s="65">
        <f t="shared" si="56"/>
        <v>0</v>
      </c>
      <c r="T145" s="65">
        <f t="shared" si="56"/>
        <v>0</v>
      </c>
      <c r="U145" s="65">
        <f t="shared" si="56"/>
        <v>0</v>
      </c>
      <c r="V145" s="61">
        <f t="shared" si="57"/>
        <v>0</v>
      </c>
      <c r="W145" s="61">
        <f t="shared" si="49"/>
        <v>0</v>
      </c>
      <c r="X145" s="61">
        <f t="shared" si="50"/>
        <v>0</v>
      </c>
      <c r="Y145" s="61">
        <f t="shared" si="51"/>
        <v>0</v>
      </c>
      <c r="Z145" s="61">
        <f t="shared" si="52"/>
        <v>0</v>
      </c>
      <c r="AA145" s="8"/>
    </row>
    <row r="146" spans="1:27" s="222" customFormat="1" ht="21" customHeight="1" x14ac:dyDescent="0.25">
      <c r="A146" s="221"/>
      <c r="B146" s="102"/>
      <c r="C146" s="295"/>
      <c r="D146" s="102"/>
      <c r="E146" s="297"/>
      <c r="F146" s="297"/>
      <c r="G146" s="297"/>
      <c r="H146" s="102"/>
      <c r="I146" s="102"/>
      <c r="J146" s="8">
        <f t="shared" si="53"/>
        <v>0</v>
      </c>
      <c r="K146" s="102"/>
      <c r="L146" s="64"/>
      <c r="M146" s="8">
        <f t="shared" si="54"/>
        <v>0</v>
      </c>
      <c r="N146" s="64"/>
      <c r="O146" s="64"/>
      <c r="P146" s="8">
        <f t="shared" si="55"/>
        <v>18</v>
      </c>
      <c r="Q146" s="65">
        <f t="shared" si="56"/>
        <v>0</v>
      </c>
      <c r="R146" s="65">
        <f t="shared" si="56"/>
        <v>0</v>
      </c>
      <c r="S146" s="65">
        <f t="shared" si="56"/>
        <v>0</v>
      </c>
      <c r="T146" s="65">
        <f t="shared" si="56"/>
        <v>0</v>
      </c>
      <c r="U146" s="65">
        <f t="shared" si="56"/>
        <v>0</v>
      </c>
      <c r="V146" s="61">
        <f t="shared" si="57"/>
        <v>0</v>
      </c>
      <c r="W146" s="61">
        <f t="shared" si="49"/>
        <v>0</v>
      </c>
      <c r="X146" s="61">
        <f t="shared" si="50"/>
        <v>0</v>
      </c>
      <c r="Y146" s="61">
        <f t="shared" si="51"/>
        <v>0</v>
      </c>
      <c r="Z146" s="61">
        <f t="shared" si="52"/>
        <v>0</v>
      </c>
      <c r="AA146" s="102"/>
    </row>
    <row r="147" spans="1:27" s="9" customFormat="1" ht="21" customHeight="1" x14ac:dyDescent="0.25">
      <c r="A147" s="134"/>
      <c r="B147" s="11"/>
      <c r="C147" s="295"/>
      <c r="D147" s="11"/>
      <c r="E147" s="297"/>
      <c r="F147" s="297"/>
      <c r="G147" s="297"/>
      <c r="H147" s="11"/>
      <c r="I147" s="11"/>
      <c r="J147" s="8">
        <f t="shared" si="53"/>
        <v>0</v>
      </c>
      <c r="K147" s="11"/>
      <c r="L147" s="64"/>
      <c r="M147" s="8">
        <f t="shared" si="54"/>
        <v>0</v>
      </c>
      <c r="N147" s="64"/>
      <c r="O147" s="64"/>
      <c r="P147" s="8">
        <f t="shared" si="55"/>
        <v>18</v>
      </c>
      <c r="Q147" s="65">
        <f t="shared" ref="Q147:U178" si="58">IFERROR(IF(AND((Q$182-$P147)/$M147&gt;0,(Q$182-$P147)/$M147&lt;1),(Q$182-$P147)/$M147,IF((Q$182-$P147)/$M147&gt;0,1,0)),0)</f>
        <v>0</v>
      </c>
      <c r="R147" s="65">
        <f t="shared" si="58"/>
        <v>0</v>
      </c>
      <c r="S147" s="65">
        <f t="shared" si="58"/>
        <v>0</v>
      </c>
      <c r="T147" s="65">
        <f t="shared" si="58"/>
        <v>0</v>
      </c>
      <c r="U147" s="65">
        <f t="shared" si="58"/>
        <v>0</v>
      </c>
      <c r="V147" s="61">
        <f t="shared" si="57"/>
        <v>0</v>
      </c>
      <c r="W147" s="61">
        <f t="shared" si="49"/>
        <v>0</v>
      </c>
      <c r="X147" s="61">
        <f t="shared" si="50"/>
        <v>0</v>
      </c>
      <c r="Y147" s="61">
        <f t="shared" si="51"/>
        <v>0</v>
      </c>
      <c r="Z147" s="61">
        <f t="shared" si="52"/>
        <v>0</v>
      </c>
      <c r="AA147" s="8"/>
    </row>
    <row r="148" spans="1:27" s="222" customFormat="1" ht="21" customHeight="1" x14ac:dyDescent="0.25">
      <c r="A148" s="221"/>
      <c r="B148" s="102"/>
      <c r="C148" s="295"/>
      <c r="D148" s="102"/>
      <c r="E148" s="297"/>
      <c r="F148" s="297"/>
      <c r="G148" s="297"/>
      <c r="H148" s="102"/>
      <c r="I148" s="102"/>
      <c r="J148" s="8">
        <f t="shared" si="53"/>
        <v>0</v>
      </c>
      <c r="K148" s="102"/>
      <c r="L148" s="64"/>
      <c r="M148" s="8">
        <f t="shared" si="54"/>
        <v>0</v>
      </c>
      <c r="N148" s="64"/>
      <c r="O148" s="64"/>
      <c r="P148" s="8">
        <f t="shared" si="55"/>
        <v>18</v>
      </c>
      <c r="Q148" s="65">
        <f t="shared" si="58"/>
        <v>0</v>
      </c>
      <c r="R148" s="65">
        <f t="shared" si="58"/>
        <v>0</v>
      </c>
      <c r="S148" s="65">
        <f t="shared" si="58"/>
        <v>0</v>
      </c>
      <c r="T148" s="65">
        <f t="shared" si="58"/>
        <v>0</v>
      </c>
      <c r="U148" s="65">
        <f t="shared" si="58"/>
        <v>0</v>
      </c>
      <c r="V148" s="61">
        <f t="shared" si="57"/>
        <v>0</v>
      </c>
      <c r="W148" s="61">
        <f t="shared" si="49"/>
        <v>0</v>
      </c>
      <c r="X148" s="61">
        <f t="shared" si="50"/>
        <v>0</v>
      </c>
      <c r="Y148" s="61">
        <f t="shared" si="51"/>
        <v>0</v>
      </c>
      <c r="Z148" s="61">
        <f t="shared" si="52"/>
        <v>0</v>
      </c>
      <c r="AA148" s="102"/>
    </row>
    <row r="149" spans="1:27" s="9" customFormat="1" ht="21" customHeight="1" x14ac:dyDescent="0.25">
      <c r="A149" s="134"/>
      <c r="B149" s="11"/>
      <c r="C149" s="295"/>
      <c r="D149" s="11"/>
      <c r="E149" s="297"/>
      <c r="F149" s="297"/>
      <c r="G149" s="297"/>
      <c r="H149" s="11"/>
      <c r="I149" s="11"/>
      <c r="J149" s="8">
        <f t="shared" si="53"/>
        <v>0</v>
      </c>
      <c r="K149" s="11"/>
      <c r="L149" s="64"/>
      <c r="M149" s="8">
        <f t="shared" si="54"/>
        <v>0</v>
      </c>
      <c r="N149" s="64"/>
      <c r="O149" s="64"/>
      <c r="P149" s="8">
        <f t="shared" si="55"/>
        <v>18</v>
      </c>
      <c r="Q149" s="65">
        <f t="shared" si="58"/>
        <v>0</v>
      </c>
      <c r="R149" s="65">
        <f t="shared" si="58"/>
        <v>0</v>
      </c>
      <c r="S149" s="65">
        <f t="shared" si="58"/>
        <v>0</v>
      </c>
      <c r="T149" s="65">
        <f t="shared" si="58"/>
        <v>0</v>
      </c>
      <c r="U149" s="65">
        <f t="shared" si="58"/>
        <v>0</v>
      </c>
      <c r="V149" s="61">
        <f t="shared" si="57"/>
        <v>0</v>
      </c>
      <c r="W149" s="61">
        <f t="shared" si="49"/>
        <v>0</v>
      </c>
      <c r="X149" s="61">
        <f t="shared" si="50"/>
        <v>0</v>
      </c>
      <c r="Y149" s="61">
        <f t="shared" si="51"/>
        <v>0</v>
      </c>
      <c r="Z149" s="61">
        <f t="shared" si="52"/>
        <v>0</v>
      </c>
      <c r="AA149" s="8"/>
    </row>
    <row r="150" spans="1:27" s="9" customFormat="1" ht="21" customHeight="1" x14ac:dyDescent="0.25">
      <c r="A150" s="134"/>
      <c r="B150" s="11"/>
      <c r="C150" s="295"/>
      <c r="D150" s="11"/>
      <c r="E150" s="297"/>
      <c r="F150" s="297"/>
      <c r="G150" s="297"/>
      <c r="H150" s="11"/>
      <c r="I150" s="11"/>
      <c r="J150" s="8">
        <f t="shared" si="53"/>
        <v>0</v>
      </c>
      <c r="K150" s="11"/>
      <c r="L150" s="64"/>
      <c r="M150" s="8">
        <f t="shared" si="54"/>
        <v>0</v>
      </c>
      <c r="N150" s="64"/>
      <c r="O150" s="64"/>
      <c r="P150" s="8">
        <f t="shared" si="55"/>
        <v>18</v>
      </c>
      <c r="Q150" s="65">
        <f t="shared" si="58"/>
        <v>0</v>
      </c>
      <c r="R150" s="65">
        <f t="shared" si="58"/>
        <v>0</v>
      </c>
      <c r="S150" s="65">
        <f t="shared" si="58"/>
        <v>0</v>
      </c>
      <c r="T150" s="65">
        <f t="shared" si="58"/>
        <v>0</v>
      </c>
      <c r="U150" s="65">
        <f t="shared" si="58"/>
        <v>0</v>
      </c>
      <c r="V150" s="61">
        <f t="shared" si="57"/>
        <v>0</v>
      </c>
      <c r="W150" s="61">
        <f t="shared" si="49"/>
        <v>0</v>
      </c>
      <c r="X150" s="61">
        <f t="shared" si="50"/>
        <v>0</v>
      </c>
      <c r="Y150" s="61">
        <f t="shared" si="51"/>
        <v>0</v>
      </c>
      <c r="Z150" s="61">
        <f t="shared" si="52"/>
        <v>0</v>
      </c>
      <c r="AA150" s="8"/>
    </row>
    <row r="151" spans="1:27" s="9" customFormat="1" ht="21" customHeight="1" x14ac:dyDescent="0.25">
      <c r="A151" s="134"/>
      <c r="B151" s="11"/>
      <c r="C151" s="295"/>
      <c r="D151" s="11"/>
      <c r="E151" s="297"/>
      <c r="F151" s="297"/>
      <c r="G151" s="297"/>
      <c r="H151" s="11"/>
      <c r="I151" s="11"/>
      <c r="J151" s="8">
        <f t="shared" si="53"/>
        <v>0</v>
      </c>
      <c r="K151" s="11"/>
      <c r="L151" s="64"/>
      <c r="M151" s="8">
        <f t="shared" si="54"/>
        <v>0</v>
      </c>
      <c r="N151" s="64"/>
      <c r="O151" s="64"/>
      <c r="P151" s="8">
        <f t="shared" si="55"/>
        <v>18</v>
      </c>
      <c r="Q151" s="65">
        <f t="shared" si="58"/>
        <v>0</v>
      </c>
      <c r="R151" s="65">
        <f t="shared" si="58"/>
        <v>0</v>
      </c>
      <c r="S151" s="65">
        <f t="shared" si="58"/>
        <v>0</v>
      </c>
      <c r="T151" s="65">
        <f t="shared" si="58"/>
        <v>0</v>
      </c>
      <c r="U151" s="65">
        <f t="shared" si="58"/>
        <v>0</v>
      </c>
      <c r="V151" s="61">
        <f t="shared" si="57"/>
        <v>0</v>
      </c>
      <c r="W151" s="61">
        <f t="shared" si="49"/>
        <v>0</v>
      </c>
      <c r="X151" s="61">
        <f t="shared" si="50"/>
        <v>0</v>
      </c>
      <c r="Y151" s="61">
        <f t="shared" si="51"/>
        <v>0</v>
      </c>
      <c r="Z151" s="61">
        <f t="shared" si="52"/>
        <v>0</v>
      </c>
      <c r="AA151" s="8"/>
    </row>
    <row r="152" spans="1:27" s="9" customFormat="1" ht="21" customHeight="1" x14ac:dyDescent="0.25">
      <c r="A152" s="134"/>
      <c r="B152" s="11"/>
      <c r="C152" s="295"/>
      <c r="D152" s="11"/>
      <c r="E152" s="297"/>
      <c r="F152" s="297"/>
      <c r="G152" s="297"/>
      <c r="H152" s="11"/>
      <c r="I152" s="11"/>
      <c r="J152" s="8">
        <f t="shared" si="53"/>
        <v>0</v>
      </c>
      <c r="K152" s="11"/>
      <c r="L152" s="64"/>
      <c r="M152" s="8">
        <f t="shared" si="54"/>
        <v>0</v>
      </c>
      <c r="N152" s="64"/>
      <c r="O152" s="64"/>
      <c r="P152" s="8">
        <f t="shared" si="55"/>
        <v>18</v>
      </c>
      <c r="Q152" s="65">
        <f t="shared" si="58"/>
        <v>0</v>
      </c>
      <c r="R152" s="65">
        <f t="shared" si="58"/>
        <v>0</v>
      </c>
      <c r="S152" s="65">
        <f t="shared" si="58"/>
        <v>0</v>
      </c>
      <c r="T152" s="65">
        <f t="shared" si="58"/>
        <v>0</v>
      </c>
      <c r="U152" s="65">
        <f t="shared" si="58"/>
        <v>0</v>
      </c>
      <c r="V152" s="61">
        <f t="shared" si="57"/>
        <v>0</v>
      </c>
      <c r="W152" s="61">
        <f t="shared" si="49"/>
        <v>0</v>
      </c>
      <c r="X152" s="61">
        <f t="shared" si="50"/>
        <v>0</v>
      </c>
      <c r="Y152" s="61">
        <f t="shared" si="51"/>
        <v>0</v>
      </c>
      <c r="Z152" s="61">
        <f t="shared" si="52"/>
        <v>0</v>
      </c>
      <c r="AA152" s="8"/>
    </row>
    <row r="153" spans="1:27" s="9" customFormat="1" ht="21" customHeight="1" x14ac:dyDescent="0.25">
      <c r="A153" s="134"/>
      <c r="B153" s="11"/>
      <c r="C153" s="295"/>
      <c r="D153" s="11"/>
      <c r="E153" s="297"/>
      <c r="F153" s="297"/>
      <c r="G153" s="297"/>
      <c r="H153" s="11"/>
      <c r="I153" s="11"/>
      <c r="J153" s="8">
        <f t="shared" si="53"/>
        <v>0</v>
      </c>
      <c r="K153" s="11"/>
      <c r="L153" s="64"/>
      <c r="M153" s="8">
        <f t="shared" si="54"/>
        <v>0</v>
      </c>
      <c r="N153" s="64"/>
      <c r="O153" s="64"/>
      <c r="P153" s="8">
        <f t="shared" si="55"/>
        <v>18</v>
      </c>
      <c r="Q153" s="65">
        <f t="shared" si="58"/>
        <v>0</v>
      </c>
      <c r="R153" s="65">
        <f t="shared" si="58"/>
        <v>0</v>
      </c>
      <c r="S153" s="65">
        <f t="shared" si="58"/>
        <v>0</v>
      </c>
      <c r="T153" s="65">
        <f t="shared" si="58"/>
        <v>0</v>
      </c>
      <c r="U153" s="65">
        <f t="shared" si="58"/>
        <v>0</v>
      </c>
      <c r="V153" s="61">
        <f t="shared" si="57"/>
        <v>0</v>
      </c>
      <c r="W153" s="61">
        <f t="shared" si="49"/>
        <v>0</v>
      </c>
      <c r="X153" s="61">
        <f t="shared" si="50"/>
        <v>0</v>
      </c>
      <c r="Y153" s="61">
        <f t="shared" si="51"/>
        <v>0</v>
      </c>
      <c r="Z153" s="61">
        <f t="shared" si="52"/>
        <v>0</v>
      </c>
      <c r="AA153" s="8"/>
    </row>
    <row r="154" spans="1:27" s="9" customFormat="1" ht="21" customHeight="1" x14ac:dyDescent="0.25">
      <c r="A154" s="134"/>
      <c r="B154" s="11"/>
      <c r="C154" s="295"/>
      <c r="D154" s="11"/>
      <c r="E154" s="297"/>
      <c r="F154" s="297"/>
      <c r="G154" s="297"/>
      <c r="H154" s="11"/>
      <c r="I154" s="11"/>
      <c r="J154" s="8">
        <f t="shared" si="53"/>
        <v>0</v>
      </c>
      <c r="K154" s="11"/>
      <c r="L154" s="64"/>
      <c r="M154" s="8">
        <f t="shared" si="54"/>
        <v>0</v>
      </c>
      <c r="N154" s="64"/>
      <c r="O154" s="64"/>
      <c r="P154" s="8">
        <f t="shared" si="55"/>
        <v>18</v>
      </c>
      <c r="Q154" s="65">
        <f t="shared" si="58"/>
        <v>0</v>
      </c>
      <c r="R154" s="65">
        <f t="shared" si="58"/>
        <v>0</v>
      </c>
      <c r="S154" s="65">
        <f t="shared" si="58"/>
        <v>0</v>
      </c>
      <c r="T154" s="65">
        <f t="shared" si="58"/>
        <v>0</v>
      </c>
      <c r="U154" s="65">
        <f t="shared" si="58"/>
        <v>0</v>
      </c>
      <c r="V154" s="61">
        <f t="shared" si="57"/>
        <v>0</v>
      </c>
      <c r="W154" s="61">
        <f t="shared" si="49"/>
        <v>0</v>
      </c>
      <c r="X154" s="61">
        <f t="shared" si="50"/>
        <v>0</v>
      </c>
      <c r="Y154" s="61">
        <f t="shared" si="51"/>
        <v>0</v>
      </c>
      <c r="Z154" s="61">
        <f t="shared" si="52"/>
        <v>0</v>
      </c>
      <c r="AA154" s="8"/>
    </row>
    <row r="155" spans="1:27" s="9" customFormat="1" ht="21" customHeight="1" x14ac:dyDescent="0.25">
      <c r="A155" s="134"/>
      <c r="B155" s="11"/>
      <c r="C155" s="295"/>
      <c r="D155" s="11"/>
      <c r="E155" s="297"/>
      <c r="F155" s="297"/>
      <c r="G155" s="297"/>
      <c r="H155" s="11"/>
      <c r="I155" s="11"/>
      <c r="J155" s="8">
        <f t="shared" si="53"/>
        <v>0</v>
      </c>
      <c r="K155" s="11"/>
      <c r="L155" s="64"/>
      <c r="M155" s="8">
        <f t="shared" si="54"/>
        <v>0</v>
      </c>
      <c r="N155" s="64"/>
      <c r="O155" s="64"/>
      <c r="P155" s="8">
        <f t="shared" si="55"/>
        <v>18</v>
      </c>
      <c r="Q155" s="65">
        <f t="shared" si="58"/>
        <v>0</v>
      </c>
      <c r="R155" s="65">
        <f t="shared" si="58"/>
        <v>0</v>
      </c>
      <c r="S155" s="65">
        <f t="shared" si="58"/>
        <v>0</v>
      </c>
      <c r="T155" s="65">
        <f t="shared" si="58"/>
        <v>0</v>
      </c>
      <c r="U155" s="65">
        <f t="shared" si="58"/>
        <v>0</v>
      </c>
      <c r="V155" s="61">
        <f t="shared" si="57"/>
        <v>0</v>
      </c>
      <c r="W155" s="61">
        <f t="shared" si="49"/>
        <v>0</v>
      </c>
      <c r="X155" s="61">
        <f t="shared" si="50"/>
        <v>0</v>
      </c>
      <c r="Y155" s="61">
        <f t="shared" si="51"/>
        <v>0</v>
      </c>
      <c r="Z155" s="61">
        <f t="shared" si="52"/>
        <v>0</v>
      </c>
      <c r="AA155" s="8"/>
    </row>
    <row r="156" spans="1:27" s="9" customFormat="1" ht="21" customHeight="1" x14ac:dyDescent="0.25">
      <c r="A156" s="134"/>
      <c r="B156" s="11"/>
      <c r="C156" s="295"/>
      <c r="D156" s="11"/>
      <c r="E156" s="297"/>
      <c r="F156" s="297"/>
      <c r="G156" s="297"/>
      <c r="H156" s="11"/>
      <c r="I156" s="11"/>
      <c r="J156" s="8">
        <f t="shared" si="53"/>
        <v>0</v>
      </c>
      <c r="K156" s="11"/>
      <c r="L156" s="64"/>
      <c r="M156" s="8">
        <f t="shared" si="54"/>
        <v>0</v>
      </c>
      <c r="N156" s="64"/>
      <c r="O156" s="64"/>
      <c r="P156" s="8">
        <f t="shared" si="55"/>
        <v>18</v>
      </c>
      <c r="Q156" s="65">
        <f t="shared" si="58"/>
        <v>0</v>
      </c>
      <c r="R156" s="65">
        <f t="shared" si="58"/>
        <v>0</v>
      </c>
      <c r="S156" s="65">
        <f t="shared" si="58"/>
        <v>0</v>
      </c>
      <c r="T156" s="65">
        <f t="shared" si="58"/>
        <v>0</v>
      </c>
      <c r="U156" s="65">
        <f t="shared" si="58"/>
        <v>0</v>
      </c>
      <c r="V156" s="61">
        <f t="shared" si="57"/>
        <v>0</v>
      </c>
      <c r="W156" s="61">
        <f t="shared" si="49"/>
        <v>0</v>
      </c>
      <c r="X156" s="61">
        <f t="shared" si="50"/>
        <v>0</v>
      </c>
      <c r="Y156" s="61">
        <f t="shared" si="51"/>
        <v>0</v>
      </c>
      <c r="Z156" s="61">
        <f t="shared" si="52"/>
        <v>0</v>
      </c>
      <c r="AA156" s="8"/>
    </row>
    <row r="157" spans="1:27" s="9" customFormat="1" ht="21" customHeight="1" x14ac:dyDescent="0.25">
      <c r="A157" s="134"/>
      <c r="B157" s="8"/>
      <c r="C157" s="295"/>
      <c r="D157" s="11"/>
      <c r="E157" s="297"/>
      <c r="F157" s="297"/>
      <c r="G157" s="297"/>
      <c r="H157" s="11"/>
      <c r="I157" s="11"/>
      <c r="J157" s="8">
        <f t="shared" si="53"/>
        <v>0</v>
      </c>
      <c r="K157" s="11"/>
      <c r="L157" s="64"/>
      <c r="M157" s="8">
        <f t="shared" si="54"/>
        <v>0</v>
      </c>
      <c r="N157" s="64"/>
      <c r="O157" s="64"/>
      <c r="P157" s="8">
        <f t="shared" si="55"/>
        <v>18</v>
      </c>
      <c r="Q157" s="65">
        <f t="shared" si="58"/>
        <v>0</v>
      </c>
      <c r="R157" s="65">
        <f t="shared" si="58"/>
        <v>0</v>
      </c>
      <c r="S157" s="65">
        <f t="shared" si="58"/>
        <v>0</v>
      </c>
      <c r="T157" s="65">
        <f t="shared" si="58"/>
        <v>0</v>
      </c>
      <c r="U157" s="65">
        <f t="shared" si="58"/>
        <v>0</v>
      </c>
      <c r="V157" s="61">
        <f t="shared" si="57"/>
        <v>0</v>
      </c>
      <c r="W157" s="61">
        <f t="shared" si="49"/>
        <v>0</v>
      </c>
      <c r="X157" s="61">
        <f t="shared" si="50"/>
        <v>0</v>
      </c>
      <c r="Y157" s="61">
        <f t="shared" si="51"/>
        <v>0</v>
      </c>
      <c r="Z157" s="61">
        <f t="shared" si="52"/>
        <v>0</v>
      </c>
      <c r="AA157" s="8"/>
    </row>
    <row r="158" spans="1:27" s="9" customFormat="1" ht="21" customHeight="1" x14ac:dyDescent="0.25">
      <c r="A158" s="134"/>
      <c r="B158" s="8"/>
      <c r="C158" s="295"/>
      <c r="D158" s="11"/>
      <c r="E158" s="297"/>
      <c r="F158" s="297"/>
      <c r="G158" s="297"/>
      <c r="H158" s="11"/>
      <c r="I158" s="11"/>
      <c r="J158" s="8">
        <f t="shared" si="53"/>
        <v>0</v>
      </c>
      <c r="K158" s="11"/>
      <c r="L158" s="64"/>
      <c r="M158" s="8">
        <f t="shared" si="54"/>
        <v>0</v>
      </c>
      <c r="N158" s="64"/>
      <c r="O158" s="64"/>
      <c r="P158" s="8">
        <f t="shared" si="55"/>
        <v>18</v>
      </c>
      <c r="Q158" s="65">
        <f t="shared" si="58"/>
        <v>0</v>
      </c>
      <c r="R158" s="65">
        <f t="shared" si="58"/>
        <v>0</v>
      </c>
      <c r="S158" s="65">
        <f t="shared" si="58"/>
        <v>0</v>
      </c>
      <c r="T158" s="65">
        <f t="shared" si="58"/>
        <v>0</v>
      </c>
      <c r="U158" s="65">
        <f t="shared" si="58"/>
        <v>0</v>
      </c>
      <c r="V158" s="61">
        <f t="shared" si="57"/>
        <v>0</v>
      </c>
      <c r="W158" s="61">
        <f t="shared" si="49"/>
        <v>0</v>
      </c>
      <c r="X158" s="61">
        <f t="shared" si="50"/>
        <v>0</v>
      </c>
      <c r="Y158" s="61">
        <f t="shared" si="51"/>
        <v>0</v>
      </c>
      <c r="Z158" s="61">
        <f t="shared" si="52"/>
        <v>0</v>
      </c>
      <c r="AA158" s="8"/>
    </row>
    <row r="159" spans="1:27" s="9" customFormat="1" ht="21" customHeight="1" x14ac:dyDescent="0.25">
      <c r="A159" s="134"/>
      <c r="B159" s="8"/>
      <c r="C159" s="295"/>
      <c r="D159" s="11"/>
      <c r="E159" s="297"/>
      <c r="F159" s="297"/>
      <c r="G159" s="297"/>
      <c r="H159" s="11"/>
      <c r="I159" s="11"/>
      <c r="J159" s="8">
        <f t="shared" si="53"/>
        <v>0</v>
      </c>
      <c r="K159" s="11"/>
      <c r="L159" s="64"/>
      <c r="M159" s="8">
        <f t="shared" si="54"/>
        <v>0</v>
      </c>
      <c r="N159" s="64"/>
      <c r="O159" s="64"/>
      <c r="P159" s="8">
        <f t="shared" si="55"/>
        <v>18</v>
      </c>
      <c r="Q159" s="65">
        <f t="shared" si="58"/>
        <v>0</v>
      </c>
      <c r="R159" s="65">
        <f t="shared" si="58"/>
        <v>0</v>
      </c>
      <c r="S159" s="65">
        <f t="shared" si="58"/>
        <v>0</v>
      </c>
      <c r="T159" s="65">
        <f t="shared" si="58"/>
        <v>0</v>
      </c>
      <c r="U159" s="65">
        <f t="shared" si="58"/>
        <v>0</v>
      </c>
      <c r="V159" s="61">
        <f t="shared" si="57"/>
        <v>0</v>
      </c>
      <c r="W159" s="61">
        <f t="shared" si="49"/>
        <v>0</v>
      </c>
      <c r="X159" s="61">
        <f t="shared" si="50"/>
        <v>0</v>
      </c>
      <c r="Y159" s="61">
        <f t="shared" si="51"/>
        <v>0</v>
      </c>
      <c r="Z159" s="61">
        <f t="shared" si="52"/>
        <v>0</v>
      </c>
      <c r="AA159" s="8"/>
    </row>
    <row r="160" spans="1:27" s="9" customFormat="1" ht="21" customHeight="1" x14ac:dyDescent="0.25">
      <c r="A160" s="134"/>
      <c r="B160" s="8"/>
      <c r="C160" s="295"/>
      <c r="D160" s="11"/>
      <c r="E160" s="297"/>
      <c r="F160" s="297"/>
      <c r="G160" s="297"/>
      <c r="H160" s="11"/>
      <c r="I160" s="11"/>
      <c r="J160" s="8">
        <f t="shared" si="53"/>
        <v>0</v>
      </c>
      <c r="K160" s="11"/>
      <c r="L160" s="64"/>
      <c r="M160" s="8">
        <f t="shared" si="54"/>
        <v>0</v>
      </c>
      <c r="N160" s="64"/>
      <c r="O160" s="64"/>
      <c r="P160" s="8">
        <f t="shared" si="55"/>
        <v>18</v>
      </c>
      <c r="Q160" s="65">
        <f t="shared" si="58"/>
        <v>0</v>
      </c>
      <c r="R160" s="65">
        <f t="shared" si="58"/>
        <v>0</v>
      </c>
      <c r="S160" s="65">
        <f t="shared" si="58"/>
        <v>0</v>
      </c>
      <c r="T160" s="65">
        <f t="shared" si="58"/>
        <v>0</v>
      </c>
      <c r="U160" s="65">
        <f t="shared" si="58"/>
        <v>0</v>
      </c>
      <c r="V160" s="61">
        <f t="shared" si="57"/>
        <v>0</v>
      </c>
      <c r="W160" s="61">
        <f t="shared" si="49"/>
        <v>0</v>
      </c>
      <c r="X160" s="61">
        <f t="shared" si="50"/>
        <v>0</v>
      </c>
      <c r="Y160" s="61">
        <f t="shared" si="51"/>
        <v>0</v>
      </c>
      <c r="Z160" s="61">
        <f t="shared" si="52"/>
        <v>0</v>
      </c>
      <c r="AA160" s="8"/>
    </row>
    <row r="161" spans="1:27" s="9" customFormat="1" ht="21" customHeight="1" x14ac:dyDescent="0.25">
      <c r="A161" s="134"/>
      <c r="B161" s="8"/>
      <c r="C161" s="295"/>
      <c r="D161" s="11"/>
      <c r="E161" s="297"/>
      <c r="F161" s="297"/>
      <c r="G161" s="297"/>
      <c r="H161" s="11"/>
      <c r="I161" s="11"/>
      <c r="J161" s="8">
        <f t="shared" si="53"/>
        <v>0</v>
      </c>
      <c r="K161" s="11"/>
      <c r="L161" s="64"/>
      <c r="M161" s="8">
        <f t="shared" si="54"/>
        <v>0</v>
      </c>
      <c r="N161" s="64"/>
      <c r="O161" s="64"/>
      <c r="P161" s="8">
        <f t="shared" si="55"/>
        <v>18</v>
      </c>
      <c r="Q161" s="65">
        <f t="shared" si="58"/>
        <v>0</v>
      </c>
      <c r="R161" s="65">
        <f t="shared" si="58"/>
        <v>0</v>
      </c>
      <c r="S161" s="65">
        <f t="shared" si="58"/>
        <v>0</v>
      </c>
      <c r="T161" s="65">
        <f t="shared" si="58"/>
        <v>0</v>
      </c>
      <c r="U161" s="65">
        <f t="shared" si="58"/>
        <v>0</v>
      </c>
      <c r="V161" s="61">
        <f t="shared" si="57"/>
        <v>0</v>
      </c>
      <c r="W161" s="61">
        <f t="shared" si="49"/>
        <v>0</v>
      </c>
      <c r="X161" s="61">
        <f t="shared" si="50"/>
        <v>0</v>
      </c>
      <c r="Y161" s="61">
        <f t="shared" si="51"/>
        <v>0</v>
      </c>
      <c r="Z161" s="61">
        <f t="shared" si="52"/>
        <v>0</v>
      </c>
      <c r="AA161" s="8"/>
    </row>
    <row r="162" spans="1:27" s="9" customFormat="1" ht="21" customHeight="1" x14ac:dyDescent="0.25">
      <c r="A162" s="134"/>
      <c r="B162" s="8"/>
      <c r="C162" s="295"/>
      <c r="D162" s="11"/>
      <c r="E162" s="297"/>
      <c r="F162" s="297"/>
      <c r="G162" s="297"/>
      <c r="H162" s="11"/>
      <c r="I162" s="11"/>
      <c r="J162" s="8">
        <f t="shared" si="53"/>
        <v>0</v>
      </c>
      <c r="K162" s="11"/>
      <c r="L162" s="64"/>
      <c r="M162" s="8">
        <f t="shared" si="54"/>
        <v>0</v>
      </c>
      <c r="N162" s="64"/>
      <c r="O162" s="64"/>
      <c r="P162" s="8">
        <f t="shared" si="55"/>
        <v>18</v>
      </c>
      <c r="Q162" s="65">
        <f t="shared" si="58"/>
        <v>0</v>
      </c>
      <c r="R162" s="65">
        <f t="shared" si="58"/>
        <v>0</v>
      </c>
      <c r="S162" s="65">
        <f t="shared" si="58"/>
        <v>0</v>
      </c>
      <c r="T162" s="65">
        <f t="shared" si="58"/>
        <v>0</v>
      </c>
      <c r="U162" s="65">
        <f t="shared" si="58"/>
        <v>0</v>
      </c>
      <c r="V162" s="61">
        <f t="shared" si="57"/>
        <v>0</v>
      </c>
      <c r="W162" s="61">
        <f t="shared" si="49"/>
        <v>0</v>
      </c>
      <c r="X162" s="61">
        <f t="shared" si="50"/>
        <v>0</v>
      </c>
      <c r="Y162" s="61">
        <f t="shared" si="51"/>
        <v>0</v>
      </c>
      <c r="Z162" s="61">
        <f t="shared" si="52"/>
        <v>0</v>
      </c>
      <c r="AA162" s="8"/>
    </row>
    <row r="163" spans="1:27" s="9" customFormat="1" ht="21" customHeight="1" x14ac:dyDescent="0.25">
      <c r="A163" s="134"/>
      <c r="B163" s="8"/>
      <c r="C163" s="295"/>
      <c r="D163" s="11"/>
      <c r="E163" s="297"/>
      <c r="F163" s="297"/>
      <c r="G163" s="297"/>
      <c r="H163" s="11"/>
      <c r="I163" s="11"/>
      <c r="J163" s="8">
        <f t="shared" si="53"/>
        <v>0</v>
      </c>
      <c r="K163" s="11"/>
      <c r="L163" s="64"/>
      <c r="M163" s="8">
        <f t="shared" si="54"/>
        <v>0</v>
      </c>
      <c r="N163" s="64"/>
      <c r="O163" s="64"/>
      <c r="P163" s="8">
        <f t="shared" si="55"/>
        <v>18</v>
      </c>
      <c r="Q163" s="65">
        <f t="shared" si="58"/>
        <v>0</v>
      </c>
      <c r="R163" s="65">
        <f t="shared" si="58"/>
        <v>0</v>
      </c>
      <c r="S163" s="65">
        <f t="shared" si="58"/>
        <v>0</v>
      </c>
      <c r="T163" s="65">
        <f t="shared" si="58"/>
        <v>0</v>
      </c>
      <c r="U163" s="65">
        <f t="shared" si="58"/>
        <v>0</v>
      </c>
      <c r="V163" s="61">
        <f t="shared" si="57"/>
        <v>0</v>
      </c>
      <c r="W163" s="61">
        <f t="shared" si="49"/>
        <v>0</v>
      </c>
      <c r="X163" s="61">
        <f t="shared" si="50"/>
        <v>0</v>
      </c>
      <c r="Y163" s="61">
        <f t="shared" si="51"/>
        <v>0</v>
      </c>
      <c r="Z163" s="61">
        <f t="shared" si="52"/>
        <v>0</v>
      </c>
      <c r="AA163" s="8"/>
    </row>
    <row r="164" spans="1:27" s="9" customFormat="1" ht="21" customHeight="1" x14ac:dyDescent="0.25">
      <c r="A164" s="134"/>
      <c r="B164" s="8"/>
      <c r="C164" s="295"/>
      <c r="D164" s="11"/>
      <c r="E164" s="297"/>
      <c r="F164" s="297"/>
      <c r="G164" s="297"/>
      <c r="H164" s="11"/>
      <c r="I164" s="11"/>
      <c r="J164" s="8">
        <f t="shared" si="53"/>
        <v>0</v>
      </c>
      <c r="K164" s="11"/>
      <c r="L164" s="64"/>
      <c r="M164" s="8">
        <f t="shared" si="54"/>
        <v>0</v>
      </c>
      <c r="N164" s="64"/>
      <c r="O164" s="64"/>
      <c r="P164" s="8">
        <f t="shared" si="55"/>
        <v>18</v>
      </c>
      <c r="Q164" s="65">
        <f t="shared" si="58"/>
        <v>0</v>
      </c>
      <c r="R164" s="65">
        <f t="shared" si="58"/>
        <v>0</v>
      </c>
      <c r="S164" s="65">
        <f t="shared" si="58"/>
        <v>0</v>
      </c>
      <c r="T164" s="65">
        <f t="shared" si="58"/>
        <v>0</v>
      </c>
      <c r="U164" s="65">
        <f t="shared" si="58"/>
        <v>0</v>
      </c>
      <c r="V164" s="61">
        <f t="shared" si="57"/>
        <v>0</v>
      </c>
      <c r="W164" s="61">
        <f t="shared" si="49"/>
        <v>0</v>
      </c>
      <c r="X164" s="61">
        <f t="shared" si="50"/>
        <v>0</v>
      </c>
      <c r="Y164" s="61">
        <f t="shared" si="51"/>
        <v>0</v>
      </c>
      <c r="Z164" s="61">
        <f t="shared" si="52"/>
        <v>0</v>
      </c>
      <c r="AA164" s="8"/>
    </row>
    <row r="165" spans="1:27" s="9" customFormat="1" ht="21" customHeight="1" x14ac:dyDescent="0.25">
      <c r="A165" s="134"/>
      <c r="B165" s="8"/>
      <c r="C165" s="295"/>
      <c r="D165" s="11"/>
      <c r="E165" s="297"/>
      <c r="F165" s="297"/>
      <c r="G165" s="297"/>
      <c r="H165" s="11"/>
      <c r="I165" s="11"/>
      <c r="J165" s="8">
        <f t="shared" si="53"/>
        <v>0</v>
      </c>
      <c r="K165" s="11"/>
      <c r="L165" s="64"/>
      <c r="M165" s="8">
        <f t="shared" si="54"/>
        <v>0</v>
      </c>
      <c r="N165" s="64"/>
      <c r="O165" s="64"/>
      <c r="P165" s="8">
        <f t="shared" si="55"/>
        <v>18</v>
      </c>
      <c r="Q165" s="65">
        <f t="shared" si="58"/>
        <v>0</v>
      </c>
      <c r="R165" s="65">
        <f t="shared" si="58"/>
        <v>0</v>
      </c>
      <c r="S165" s="65">
        <f t="shared" si="58"/>
        <v>0</v>
      </c>
      <c r="T165" s="65">
        <f t="shared" si="58"/>
        <v>0</v>
      </c>
      <c r="U165" s="65">
        <f t="shared" si="58"/>
        <v>0</v>
      </c>
      <c r="V165" s="61">
        <f t="shared" si="57"/>
        <v>0</v>
      </c>
      <c r="W165" s="61">
        <f t="shared" si="49"/>
        <v>0</v>
      </c>
      <c r="X165" s="61">
        <f t="shared" si="50"/>
        <v>0</v>
      </c>
      <c r="Y165" s="61">
        <f t="shared" si="51"/>
        <v>0</v>
      </c>
      <c r="Z165" s="61">
        <f t="shared" si="52"/>
        <v>0</v>
      </c>
      <c r="AA165" s="8"/>
    </row>
    <row r="166" spans="1:27" s="222" customFormat="1" ht="21" customHeight="1" x14ac:dyDescent="0.25">
      <c r="A166" s="221"/>
      <c r="B166" s="102"/>
      <c r="C166" s="295"/>
      <c r="D166" s="102"/>
      <c r="E166" s="297"/>
      <c r="F166" s="297"/>
      <c r="G166" s="297"/>
      <c r="H166" s="102"/>
      <c r="I166" s="102"/>
      <c r="J166" s="8">
        <f t="shared" si="53"/>
        <v>0</v>
      </c>
      <c r="K166" s="102"/>
      <c r="L166" s="64"/>
      <c r="M166" s="8">
        <f t="shared" si="54"/>
        <v>0</v>
      </c>
      <c r="N166" s="64"/>
      <c r="O166" s="64"/>
      <c r="P166" s="8">
        <f t="shared" si="55"/>
        <v>18</v>
      </c>
      <c r="Q166" s="65">
        <f t="shared" si="58"/>
        <v>0</v>
      </c>
      <c r="R166" s="65">
        <f t="shared" si="58"/>
        <v>0</v>
      </c>
      <c r="S166" s="65">
        <f t="shared" si="58"/>
        <v>0</v>
      </c>
      <c r="T166" s="65">
        <f t="shared" si="58"/>
        <v>0</v>
      </c>
      <c r="U166" s="65">
        <f t="shared" si="58"/>
        <v>0</v>
      </c>
      <c r="V166" s="61">
        <f t="shared" si="57"/>
        <v>0</v>
      </c>
      <c r="W166" s="61">
        <f t="shared" si="49"/>
        <v>0</v>
      </c>
      <c r="X166" s="61">
        <f t="shared" si="50"/>
        <v>0</v>
      </c>
      <c r="Y166" s="61">
        <f t="shared" si="51"/>
        <v>0</v>
      </c>
      <c r="Z166" s="61">
        <f t="shared" si="52"/>
        <v>0</v>
      </c>
      <c r="AA166" s="102"/>
    </row>
    <row r="167" spans="1:27" s="9" customFormat="1" ht="21" customHeight="1" x14ac:dyDescent="0.25">
      <c r="A167" s="134"/>
      <c r="B167" s="8"/>
      <c r="C167" s="295"/>
      <c r="D167" s="11"/>
      <c r="E167" s="297"/>
      <c r="F167" s="297"/>
      <c r="G167" s="297"/>
      <c r="H167" s="11"/>
      <c r="I167" s="11"/>
      <c r="J167" s="8">
        <f t="shared" si="53"/>
        <v>0</v>
      </c>
      <c r="K167" s="11"/>
      <c r="L167" s="64"/>
      <c r="M167" s="8">
        <f t="shared" si="54"/>
        <v>0</v>
      </c>
      <c r="N167" s="64"/>
      <c r="O167" s="64"/>
      <c r="P167" s="8">
        <f t="shared" si="55"/>
        <v>18</v>
      </c>
      <c r="Q167" s="65">
        <f t="shared" si="58"/>
        <v>0</v>
      </c>
      <c r="R167" s="65">
        <f t="shared" si="58"/>
        <v>0</v>
      </c>
      <c r="S167" s="65">
        <f t="shared" si="58"/>
        <v>0</v>
      </c>
      <c r="T167" s="65">
        <f t="shared" si="58"/>
        <v>0</v>
      </c>
      <c r="U167" s="65">
        <f t="shared" si="58"/>
        <v>0</v>
      </c>
      <c r="V167" s="61">
        <f t="shared" si="57"/>
        <v>0</v>
      </c>
      <c r="W167" s="61">
        <f t="shared" si="49"/>
        <v>0</v>
      </c>
      <c r="X167" s="61">
        <f t="shared" si="50"/>
        <v>0</v>
      </c>
      <c r="Y167" s="61">
        <f t="shared" si="51"/>
        <v>0</v>
      </c>
      <c r="Z167" s="61">
        <f t="shared" si="52"/>
        <v>0</v>
      </c>
      <c r="AA167" s="8"/>
    </row>
    <row r="168" spans="1:27" s="9" customFormat="1" ht="21" customHeight="1" x14ac:dyDescent="0.25">
      <c r="A168" s="134"/>
      <c r="B168" s="8"/>
      <c r="C168" s="295"/>
      <c r="D168" s="11"/>
      <c r="E168" s="297"/>
      <c r="F168" s="297"/>
      <c r="G168" s="297"/>
      <c r="H168" s="11"/>
      <c r="I168" s="11"/>
      <c r="J168" s="8">
        <f t="shared" si="53"/>
        <v>0</v>
      </c>
      <c r="K168" s="11"/>
      <c r="L168" s="64"/>
      <c r="M168" s="8">
        <f t="shared" si="54"/>
        <v>0</v>
      </c>
      <c r="N168" s="64"/>
      <c r="O168" s="64"/>
      <c r="P168" s="8">
        <f t="shared" si="55"/>
        <v>18</v>
      </c>
      <c r="Q168" s="65">
        <f t="shared" si="58"/>
        <v>0</v>
      </c>
      <c r="R168" s="65">
        <f t="shared" si="58"/>
        <v>0</v>
      </c>
      <c r="S168" s="65">
        <f t="shared" si="58"/>
        <v>0</v>
      </c>
      <c r="T168" s="65">
        <f t="shared" si="58"/>
        <v>0</v>
      </c>
      <c r="U168" s="65">
        <f t="shared" si="58"/>
        <v>0</v>
      </c>
      <c r="V168" s="61">
        <f t="shared" si="57"/>
        <v>0</v>
      </c>
      <c r="W168" s="61">
        <f t="shared" si="49"/>
        <v>0</v>
      </c>
      <c r="X168" s="61">
        <f t="shared" si="50"/>
        <v>0</v>
      </c>
      <c r="Y168" s="61">
        <f t="shared" si="51"/>
        <v>0</v>
      </c>
      <c r="Z168" s="61">
        <f t="shared" si="52"/>
        <v>0</v>
      </c>
      <c r="AA168" s="8"/>
    </row>
    <row r="169" spans="1:27" s="9" customFormat="1" ht="21" customHeight="1" x14ac:dyDescent="0.25">
      <c r="A169" s="134"/>
      <c r="B169" s="8"/>
      <c r="C169" s="295"/>
      <c r="D169" s="11"/>
      <c r="E169" s="297"/>
      <c r="F169" s="297"/>
      <c r="G169" s="297"/>
      <c r="H169" s="11"/>
      <c r="I169" s="11"/>
      <c r="J169" s="8">
        <f t="shared" si="53"/>
        <v>0</v>
      </c>
      <c r="K169" s="11"/>
      <c r="L169" s="64"/>
      <c r="M169" s="8">
        <f t="shared" si="54"/>
        <v>0</v>
      </c>
      <c r="N169" s="64"/>
      <c r="O169" s="64"/>
      <c r="P169" s="8">
        <f t="shared" si="55"/>
        <v>18</v>
      </c>
      <c r="Q169" s="65">
        <f t="shared" si="58"/>
        <v>0</v>
      </c>
      <c r="R169" s="65">
        <f t="shared" si="58"/>
        <v>0</v>
      </c>
      <c r="S169" s="65">
        <f t="shared" si="58"/>
        <v>0</v>
      </c>
      <c r="T169" s="65">
        <f t="shared" si="58"/>
        <v>0</v>
      </c>
      <c r="U169" s="65">
        <f t="shared" si="58"/>
        <v>0</v>
      </c>
      <c r="V169" s="61">
        <f t="shared" si="57"/>
        <v>0</v>
      </c>
      <c r="W169" s="61">
        <f t="shared" si="49"/>
        <v>0</v>
      </c>
      <c r="X169" s="61">
        <f t="shared" si="50"/>
        <v>0</v>
      </c>
      <c r="Y169" s="61">
        <f t="shared" si="51"/>
        <v>0</v>
      </c>
      <c r="Z169" s="61">
        <f t="shared" si="52"/>
        <v>0</v>
      </c>
      <c r="AA169" s="8"/>
    </row>
    <row r="170" spans="1:27" s="9" customFormat="1" ht="21" customHeight="1" x14ac:dyDescent="0.25">
      <c r="A170" s="134"/>
      <c r="B170" s="8"/>
      <c r="C170" s="295"/>
      <c r="D170" s="11"/>
      <c r="E170" s="297"/>
      <c r="F170" s="297"/>
      <c r="G170" s="297"/>
      <c r="H170" s="11"/>
      <c r="I170" s="11"/>
      <c r="J170" s="8">
        <f t="shared" si="53"/>
        <v>0</v>
      </c>
      <c r="K170" s="11"/>
      <c r="L170" s="64"/>
      <c r="M170" s="8">
        <f t="shared" si="54"/>
        <v>0</v>
      </c>
      <c r="N170" s="64"/>
      <c r="O170" s="64"/>
      <c r="P170" s="8">
        <f t="shared" si="55"/>
        <v>18</v>
      </c>
      <c r="Q170" s="65">
        <f t="shared" si="58"/>
        <v>0</v>
      </c>
      <c r="R170" s="65">
        <f t="shared" si="58"/>
        <v>0</v>
      </c>
      <c r="S170" s="65">
        <f t="shared" si="58"/>
        <v>0</v>
      </c>
      <c r="T170" s="65">
        <f t="shared" si="58"/>
        <v>0</v>
      </c>
      <c r="U170" s="65">
        <f t="shared" si="58"/>
        <v>0</v>
      </c>
      <c r="V170" s="61">
        <f t="shared" si="57"/>
        <v>0</v>
      </c>
      <c r="W170" s="61">
        <f t="shared" si="49"/>
        <v>0</v>
      </c>
      <c r="X170" s="61">
        <f t="shared" si="50"/>
        <v>0</v>
      </c>
      <c r="Y170" s="61">
        <f t="shared" si="51"/>
        <v>0</v>
      </c>
      <c r="Z170" s="61">
        <f t="shared" si="52"/>
        <v>0</v>
      </c>
      <c r="AA170" s="8"/>
    </row>
    <row r="171" spans="1:27" s="9" customFormat="1" ht="21" customHeight="1" x14ac:dyDescent="0.25">
      <c r="A171" s="134"/>
      <c r="B171" s="8"/>
      <c r="C171" s="295"/>
      <c r="D171" s="11"/>
      <c r="E171" s="297"/>
      <c r="F171" s="297"/>
      <c r="G171" s="297"/>
      <c r="H171" s="11"/>
      <c r="I171" s="11"/>
      <c r="J171" s="8">
        <f t="shared" si="53"/>
        <v>0</v>
      </c>
      <c r="K171" s="11"/>
      <c r="L171" s="64"/>
      <c r="M171" s="8">
        <f t="shared" si="54"/>
        <v>0</v>
      </c>
      <c r="N171" s="64"/>
      <c r="O171" s="64"/>
      <c r="P171" s="8">
        <f t="shared" si="55"/>
        <v>18</v>
      </c>
      <c r="Q171" s="65">
        <f t="shared" si="58"/>
        <v>0</v>
      </c>
      <c r="R171" s="65">
        <f t="shared" si="58"/>
        <v>0</v>
      </c>
      <c r="S171" s="65">
        <f t="shared" si="58"/>
        <v>0</v>
      </c>
      <c r="T171" s="65">
        <f t="shared" si="58"/>
        <v>0</v>
      </c>
      <c r="U171" s="65">
        <f t="shared" si="58"/>
        <v>0</v>
      </c>
      <c r="V171" s="61">
        <f t="shared" si="57"/>
        <v>0</v>
      </c>
      <c r="W171" s="61">
        <f t="shared" si="49"/>
        <v>0</v>
      </c>
      <c r="X171" s="61">
        <f t="shared" si="50"/>
        <v>0</v>
      </c>
      <c r="Y171" s="61">
        <f t="shared" si="51"/>
        <v>0</v>
      </c>
      <c r="Z171" s="61">
        <f t="shared" si="52"/>
        <v>0</v>
      </c>
      <c r="AA171" s="8"/>
    </row>
    <row r="172" spans="1:27" s="9" customFormat="1" ht="21" customHeight="1" x14ac:dyDescent="0.25">
      <c r="A172" s="134"/>
      <c r="B172" s="8"/>
      <c r="C172" s="295"/>
      <c r="D172" s="11"/>
      <c r="E172" s="297"/>
      <c r="F172" s="297"/>
      <c r="G172" s="297"/>
      <c r="H172" s="11"/>
      <c r="I172" s="11"/>
      <c r="J172" s="8">
        <f t="shared" si="53"/>
        <v>0</v>
      </c>
      <c r="K172" s="11"/>
      <c r="L172" s="64"/>
      <c r="M172" s="8">
        <f t="shared" si="54"/>
        <v>0</v>
      </c>
      <c r="N172" s="64"/>
      <c r="O172" s="64"/>
      <c r="P172" s="8">
        <f t="shared" si="55"/>
        <v>18</v>
      </c>
      <c r="Q172" s="65">
        <f t="shared" si="58"/>
        <v>0</v>
      </c>
      <c r="R172" s="65">
        <f t="shared" si="58"/>
        <v>0</v>
      </c>
      <c r="S172" s="65">
        <f t="shared" si="58"/>
        <v>0</v>
      </c>
      <c r="T172" s="65">
        <f t="shared" si="58"/>
        <v>0</v>
      </c>
      <c r="U172" s="65">
        <f t="shared" si="58"/>
        <v>0</v>
      </c>
      <c r="V172" s="61">
        <f t="shared" si="57"/>
        <v>0</v>
      </c>
      <c r="W172" s="61">
        <f t="shared" si="49"/>
        <v>0</v>
      </c>
      <c r="X172" s="61">
        <f t="shared" si="50"/>
        <v>0</v>
      </c>
      <c r="Y172" s="61">
        <f t="shared" si="51"/>
        <v>0</v>
      </c>
      <c r="Z172" s="61">
        <f t="shared" si="52"/>
        <v>0</v>
      </c>
      <c r="AA172" s="8"/>
    </row>
    <row r="173" spans="1:27" s="9" customFormat="1" ht="21" customHeight="1" x14ac:dyDescent="0.25">
      <c r="A173" s="134"/>
      <c r="B173" s="8"/>
      <c r="C173" s="295"/>
      <c r="D173" s="11"/>
      <c r="E173" s="297"/>
      <c r="F173" s="297"/>
      <c r="G173" s="297"/>
      <c r="H173" s="11"/>
      <c r="I173" s="11"/>
      <c r="J173" s="8">
        <f t="shared" si="53"/>
        <v>0</v>
      </c>
      <c r="K173" s="11"/>
      <c r="L173" s="64"/>
      <c r="M173" s="8">
        <f t="shared" si="54"/>
        <v>0</v>
      </c>
      <c r="N173" s="64"/>
      <c r="O173" s="64"/>
      <c r="P173" s="8">
        <f t="shared" si="55"/>
        <v>18</v>
      </c>
      <c r="Q173" s="65">
        <f t="shared" si="58"/>
        <v>0</v>
      </c>
      <c r="R173" s="65">
        <f t="shared" si="58"/>
        <v>0</v>
      </c>
      <c r="S173" s="65">
        <f t="shared" si="58"/>
        <v>0</v>
      </c>
      <c r="T173" s="65">
        <f t="shared" si="58"/>
        <v>0</v>
      </c>
      <c r="U173" s="65">
        <f t="shared" si="58"/>
        <v>0</v>
      </c>
      <c r="V173" s="61">
        <f t="shared" si="57"/>
        <v>0</v>
      </c>
      <c r="W173" s="61">
        <f t="shared" si="49"/>
        <v>0</v>
      </c>
      <c r="X173" s="61">
        <f t="shared" si="50"/>
        <v>0</v>
      </c>
      <c r="Y173" s="61">
        <f t="shared" si="51"/>
        <v>0</v>
      </c>
      <c r="Z173" s="61">
        <f t="shared" si="52"/>
        <v>0</v>
      </c>
      <c r="AA173" s="8"/>
    </row>
    <row r="174" spans="1:27" s="9" customFormat="1" ht="21" customHeight="1" x14ac:dyDescent="0.25">
      <c r="A174" s="134"/>
      <c r="B174" s="8"/>
      <c r="C174" s="295"/>
      <c r="D174" s="11"/>
      <c r="E174" s="297"/>
      <c r="F174" s="297"/>
      <c r="G174" s="297"/>
      <c r="H174" s="11"/>
      <c r="I174" s="11"/>
      <c r="J174" s="8">
        <f t="shared" si="53"/>
        <v>0</v>
      </c>
      <c r="K174" s="11"/>
      <c r="L174" s="64"/>
      <c r="M174" s="8">
        <f t="shared" si="54"/>
        <v>0</v>
      </c>
      <c r="N174" s="64"/>
      <c r="O174" s="64"/>
      <c r="P174" s="8">
        <f t="shared" si="55"/>
        <v>18</v>
      </c>
      <c r="Q174" s="65">
        <f t="shared" si="58"/>
        <v>0</v>
      </c>
      <c r="R174" s="65">
        <f t="shared" si="58"/>
        <v>0</v>
      </c>
      <c r="S174" s="65">
        <f t="shared" si="58"/>
        <v>0</v>
      </c>
      <c r="T174" s="65">
        <f t="shared" si="58"/>
        <v>0</v>
      </c>
      <c r="U174" s="65">
        <f t="shared" si="58"/>
        <v>0</v>
      </c>
      <c r="V174" s="61">
        <f t="shared" si="57"/>
        <v>0</v>
      </c>
      <c r="W174" s="61">
        <f t="shared" si="49"/>
        <v>0</v>
      </c>
      <c r="X174" s="61">
        <f t="shared" si="50"/>
        <v>0</v>
      </c>
      <c r="Y174" s="61">
        <f t="shared" si="51"/>
        <v>0</v>
      </c>
      <c r="Z174" s="61">
        <f t="shared" si="52"/>
        <v>0</v>
      </c>
      <c r="AA174" s="8"/>
    </row>
    <row r="175" spans="1:27" s="9" customFormat="1" ht="21" customHeight="1" x14ac:dyDescent="0.25">
      <c r="A175" s="134"/>
      <c r="B175" s="8"/>
      <c r="C175" s="295"/>
      <c r="D175" s="11"/>
      <c r="E175" s="297"/>
      <c r="F175" s="297"/>
      <c r="G175" s="297"/>
      <c r="H175" s="11"/>
      <c r="I175" s="11"/>
      <c r="J175" s="8">
        <f t="shared" si="53"/>
        <v>0</v>
      </c>
      <c r="K175" s="11"/>
      <c r="L175" s="64"/>
      <c r="M175" s="8">
        <f t="shared" si="54"/>
        <v>0</v>
      </c>
      <c r="N175" s="64"/>
      <c r="O175" s="64"/>
      <c r="P175" s="8">
        <f t="shared" si="55"/>
        <v>18</v>
      </c>
      <c r="Q175" s="65">
        <f t="shared" si="58"/>
        <v>0</v>
      </c>
      <c r="R175" s="65">
        <f t="shared" si="58"/>
        <v>0</v>
      </c>
      <c r="S175" s="65">
        <f t="shared" si="58"/>
        <v>0</v>
      </c>
      <c r="T175" s="65">
        <f t="shared" si="58"/>
        <v>0</v>
      </c>
      <c r="U175" s="65">
        <f t="shared" si="58"/>
        <v>0</v>
      </c>
      <c r="V175" s="61">
        <f t="shared" si="57"/>
        <v>0</v>
      </c>
      <c r="W175" s="61">
        <f t="shared" si="49"/>
        <v>0</v>
      </c>
      <c r="X175" s="61">
        <f t="shared" si="50"/>
        <v>0</v>
      </c>
      <c r="Y175" s="61">
        <f t="shared" si="51"/>
        <v>0</v>
      </c>
      <c r="Z175" s="61">
        <f t="shared" si="52"/>
        <v>0</v>
      </c>
      <c r="AA175" s="8"/>
    </row>
    <row r="176" spans="1:27" s="9" customFormat="1" ht="21" customHeight="1" x14ac:dyDescent="0.25">
      <c r="A176" s="134"/>
      <c r="B176" s="8"/>
      <c r="C176" s="295"/>
      <c r="D176" s="11"/>
      <c r="E176" s="297"/>
      <c r="F176" s="297"/>
      <c r="G176" s="297"/>
      <c r="H176" s="11"/>
      <c r="I176" s="11"/>
      <c r="J176" s="8">
        <f t="shared" si="53"/>
        <v>0</v>
      </c>
      <c r="K176" s="11"/>
      <c r="L176" s="64"/>
      <c r="M176" s="8">
        <f t="shared" si="54"/>
        <v>0</v>
      </c>
      <c r="N176" s="64"/>
      <c r="O176" s="64"/>
      <c r="P176" s="8">
        <f t="shared" si="55"/>
        <v>18</v>
      </c>
      <c r="Q176" s="65">
        <f t="shared" si="58"/>
        <v>0</v>
      </c>
      <c r="R176" s="65">
        <f t="shared" si="58"/>
        <v>0</v>
      </c>
      <c r="S176" s="65">
        <f t="shared" si="58"/>
        <v>0</v>
      </c>
      <c r="T176" s="65">
        <f t="shared" si="58"/>
        <v>0</v>
      </c>
      <c r="U176" s="65">
        <f t="shared" si="58"/>
        <v>0</v>
      </c>
      <c r="V176" s="61">
        <f t="shared" si="57"/>
        <v>0</v>
      </c>
      <c r="W176" s="61">
        <f t="shared" si="49"/>
        <v>0</v>
      </c>
      <c r="X176" s="61">
        <f t="shared" si="50"/>
        <v>0</v>
      </c>
      <c r="Y176" s="61">
        <f t="shared" si="51"/>
        <v>0</v>
      </c>
      <c r="Z176" s="61">
        <f t="shared" si="52"/>
        <v>0</v>
      </c>
      <c r="AA176" s="8"/>
    </row>
    <row r="177" spans="1:27" s="9" customFormat="1" ht="21" customHeight="1" x14ac:dyDescent="0.25">
      <c r="A177" s="134"/>
      <c r="B177" s="8"/>
      <c r="C177" s="295"/>
      <c r="D177" s="11"/>
      <c r="E177" s="297"/>
      <c r="F177" s="297"/>
      <c r="G177" s="297"/>
      <c r="H177" s="11"/>
      <c r="I177" s="11"/>
      <c r="J177" s="8">
        <f t="shared" si="53"/>
        <v>0</v>
      </c>
      <c r="K177" s="11"/>
      <c r="L177" s="64"/>
      <c r="M177" s="8">
        <f t="shared" si="54"/>
        <v>0</v>
      </c>
      <c r="N177" s="64"/>
      <c r="O177" s="64"/>
      <c r="P177" s="8">
        <f t="shared" si="55"/>
        <v>18</v>
      </c>
      <c r="Q177" s="65">
        <f t="shared" si="58"/>
        <v>0</v>
      </c>
      <c r="R177" s="65">
        <f t="shared" si="58"/>
        <v>0</v>
      </c>
      <c r="S177" s="65">
        <f t="shared" si="58"/>
        <v>0</v>
      </c>
      <c r="T177" s="65">
        <f t="shared" si="58"/>
        <v>0</v>
      </c>
      <c r="U177" s="65">
        <f t="shared" si="58"/>
        <v>0</v>
      </c>
      <c r="V177" s="61">
        <f t="shared" si="57"/>
        <v>0</v>
      </c>
      <c r="W177" s="61">
        <f t="shared" si="49"/>
        <v>0</v>
      </c>
      <c r="X177" s="61">
        <f t="shared" si="50"/>
        <v>0</v>
      </c>
      <c r="Y177" s="61">
        <f t="shared" si="51"/>
        <v>0</v>
      </c>
      <c r="Z177" s="61">
        <f t="shared" si="52"/>
        <v>0</v>
      </c>
      <c r="AA177" s="8"/>
    </row>
    <row r="178" spans="1:27" s="9" customFormat="1" ht="21" customHeight="1" x14ac:dyDescent="0.25">
      <c r="A178" s="134"/>
      <c r="B178" s="8"/>
      <c r="C178" s="295"/>
      <c r="D178" s="11"/>
      <c r="E178" s="297"/>
      <c r="F178" s="297"/>
      <c r="G178" s="297"/>
      <c r="H178" s="11"/>
      <c r="I178" s="11"/>
      <c r="J178" s="8">
        <f t="shared" ref="J178" si="59">+IF(D178=1,(G178-H178-I178),IF(D178=2,(G178-H178-I178),0))</f>
        <v>0</v>
      </c>
      <c r="K178" s="11"/>
      <c r="L178" s="64"/>
      <c r="M178" s="8">
        <f t="shared" si="54"/>
        <v>0</v>
      </c>
      <c r="N178" s="64"/>
      <c r="O178" s="64"/>
      <c r="P178" s="8">
        <f t="shared" si="55"/>
        <v>18</v>
      </c>
      <c r="Q178" s="65">
        <f t="shared" si="58"/>
        <v>0</v>
      </c>
      <c r="R178" s="65">
        <f t="shared" si="58"/>
        <v>0</v>
      </c>
      <c r="S178" s="65">
        <f t="shared" si="58"/>
        <v>0</v>
      </c>
      <c r="T178" s="65">
        <f t="shared" si="58"/>
        <v>0</v>
      </c>
      <c r="U178" s="65">
        <f t="shared" si="58"/>
        <v>0</v>
      </c>
      <c r="V178" s="61">
        <f t="shared" si="57"/>
        <v>0</v>
      </c>
      <c r="W178" s="61">
        <f t="shared" ref="W178" si="60">R178*($G178-$H178)-V178</f>
        <v>0</v>
      </c>
      <c r="X178" s="61">
        <f t="shared" ref="X178" si="61">S178*($G178-$H178)-SUM(V178:W178)</f>
        <v>0</v>
      </c>
      <c r="Y178" s="61">
        <f t="shared" ref="Y178" si="62">T178*($G178-$H178)-SUM(V178:X178)</f>
        <v>0</v>
      </c>
      <c r="Z178" s="61">
        <f t="shared" ref="Z178" si="63">U178*($G178-$H178)-SUM(V178:Y178)</f>
        <v>0</v>
      </c>
      <c r="AA178" s="8"/>
    </row>
    <row r="179" spans="1:27" s="9" customFormat="1" ht="21" customHeight="1" x14ac:dyDescent="0.25">
      <c r="A179" s="134"/>
      <c r="B179" s="8"/>
      <c r="D179" s="8"/>
      <c r="E179" s="8"/>
      <c r="F179" s="8"/>
      <c r="G179" s="59"/>
      <c r="H179" s="59"/>
      <c r="K179" s="95"/>
      <c r="L179" s="59"/>
      <c r="M179" s="8"/>
      <c r="N179" s="8"/>
      <c r="O179" s="8"/>
      <c r="P179" s="8"/>
      <c r="Q179" s="8"/>
      <c r="R179" s="8"/>
      <c r="S179" s="8"/>
      <c r="T179" s="8"/>
      <c r="U179" s="8"/>
      <c r="W179" s="61"/>
      <c r="X179" s="61"/>
      <c r="Y179" s="61"/>
      <c r="Z179" s="61"/>
      <c r="AA179" s="8"/>
    </row>
    <row r="180" spans="1:27" s="9" customFormat="1" ht="21" customHeight="1" x14ac:dyDescent="0.25">
      <c r="A180" s="134"/>
      <c r="B180" s="8"/>
      <c r="D180" s="8"/>
      <c r="E180" s="8"/>
      <c r="F180" s="8"/>
      <c r="G180" s="8"/>
      <c r="H180" s="8"/>
      <c r="I180" s="8"/>
      <c r="J180" s="8"/>
      <c r="K180" s="11"/>
      <c r="L180" s="5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thickBot="1" x14ac:dyDescent="0.3"/>
    <row r="182" spans="1:27" s="310" customFormat="1" ht="21" customHeight="1" thickBot="1" x14ac:dyDescent="0.3">
      <c r="A182" s="373"/>
      <c r="C182"/>
      <c r="K182" s="10"/>
      <c r="L182" s="3"/>
      <c r="Q182" s="79">
        <f>6</f>
        <v>6</v>
      </c>
      <c r="R182" s="80">
        <f>12*1+6</f>
        <v>18</v>
      </c>
      <c r="S182" s="80">
        <f>12*2+6</f>
        <v>30</v>
      </c>
      <c r="T182" s="80">
        <f>12*3+6</f>
        <v>42</v>
      </c>
      <c r="U182" s="81">
        <f>12*4+6</f>
        <v>54</v>
      </c>
    </row>
  </sheetData>
  <autoFilter ref="D26:F180" xr:uid="{6B3EB7BD-3D65-4947-8100-9477A8047029}"/>
  <mergeCells count="29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M8:Z8"/>
    <mergeCell ref="H23:J23"/>
    <mergeCell ref="B2:J2"/>
    <mergeCell ref="L2:Z2"/>
    <mergeCell ref="M5:Z5"/>
    <mergeCell ref="M6:Z6"/>
    <mergeCell ref="M7:Z7"/>
    <mergeCell ref="L10:M10"/>
    <mergeCell ref="N10:Z10"/>
    <mergeCell ref="L11:M11"/>
    <mergeCell ref="N11:Z11"/>
    <mergeCell ref="L12:M12"/>
    <mergeCell ref="N12:Z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X35:Y35" formula="1"/>
    <ignoredError sqref="H4 H16 C20:C21 C18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178"/>
  <sheetViews>
    <sheetView showGridLines="0" topLeftCell="A31" zoomScale="85" zoomScaleNormal="85" workbookViewId="0">
      <selection activeCell="G45" sqref="G45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1" customWidth="1"/>
    <col min="12" max="12" width="8.7109375" style="59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28" width="15.140625" style="9" customWidth="1"/>
    <col min="29" max="16384" width="9.140625" style="9"/>
  </cols>
  <sheetData>
    <row r="1" spans="1:27" s="8" customFormat="1" ht="9" customHeight="1" x14ac:dyDescent="0.25">
      <c r="A1" s="133"/>
      <c r="C1" s="9"/>
      <c r="K1" s="11"/>
      <c r="L1" s="59"/>
    </row>
    <row r="2" spans="1:27" customFormat="1" ht="23.25" customHeight="1" x14ac:dyDescent="0.35">
      <c r="A2" s="132"/>
      <c r="B2" s="375" t="s">
        <v>119</v>
      </c>
      <c r="C2" s="384"/>
      <c r="D2" s="384"/>
      <c r="E2" s="384"/>
      <c r="F2" s="384"/>
      <c r="G2" s="384"/>
      <c r="H2" s="384"/>
      <c r="I2" s="384"/>
      <c r="J2" s="384"/>
      <c r="K2" s="10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0"/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"/>
    </row>
    <row r="4" spans="1:27" s="8" customFormat="1" ht="21" customHeight="1" thickBot="1" x14ac:dyDescent="0.3">
      <c r="A4" s="133"/>
      <c r="B4" s="256"/>
      <c r="C4" s="257" t="s">
        <v>120</v>
      </c>
      <c r="D4" s="138" t="s">
        <v>0</v>
      </c>
      <c r="E4" s="138" t="s">
        <v>1</v>
      </c>
      <c r="F4" s="138"/>
      <c r="G4" s="138" t="s">
        <v>56</v>
      </c>
      <c r="H4" s="172" t="s">
        <v>81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1:27" s="8" customFormat="1" ht="21" customHeight="1" x14ac:dyDescent="0.25">
      <c r="A5" s="133"/>
      <c r="B5" s="273"/>
      <c r="C5" s="274" t="s">
        <v>88</v>
      </c>
      <c r="D5" s="275"/>
      <c r="E5" s="275" t="s">
        <v>21</v>
      </c>
      <c r="F5" s="275"/>
      <c r="G5" s="276">
        <f>+SUM(H27:H176)</f>
        <v>130074</v>
      </c>
      <c r="H5" s="277"/>
      <c r="I5" s="278"/>
      <c r="J5" s="279"/>
      <c r="K5" s="111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1:27" s="8" customFormat="1" ht="21" customHeight="1" x14ac:dyDescent="0.25">
      <c r="A6" s="133"/>
      <c r="B6" s="280"/>
      <c r="C6" s="281" t="s">
        <v>89</v>
      </c>
      <c r="D6" s="282">
        <v>1</v>
      </c>
      <c r="E6" s="282" t="s">
        <v>21</v>
      </c>
      <c r="F6" s="282"/>
      <c r="G6" s="283">
        <f>+SUMIF(D$27:D$176,"1",I$27:I$176)</f>
        <v>18000</v>
      </c>
      <c r="H6" s="283"/>
      <c r="I6" s="284"/>
      <c r="J6" s="285"/>
      <c r="K6" s="113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1:27" s="8" customFormat="1" ht="21" customHeight="1" x14ac:dyDescent="0.25">
      <c r="A7" s="133"/>
      <c r="B7" s="70"/>
      <c r="C7" t="s">
        <v>90</v>
      </c>
      <c r="D7" s="2"/>
      <c r="E7" s="68" t="s">
        <v>21</v>
      </c>
      <c r="F7" s="120"/>
      <c r="G7" s="105">
        <f>+G8+G9</f>
        <v>128508</v>
      </c>
      <c r="H7" s="105"/>
      <c r="I7" s="228"/>
      <c r="J7" s="226"/>
      <c r="K7" s="116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1:27" s="8" customFormat="1" ht="21" customHeight="1" thickBot="1" x14ac:dyDescent="0.3">
      <c r="A8" s="133"/>
      <c r="B8" s="72"/>
      <c r="C8" s="241" t="s">
        <v>91</v>
      </c>
      <c r="D8" s="68">
        <v>1</v>
      </c>
      <c r="E8" s="68" t="s">
        <v>21</v>
      </c>
      <c r="F8" s="120"/>
      <c r="G8" s="104">
        <f>+SUMIF(D$27:D$176,"1",J$27:J$176)</f>
        <v>22908</v>
      </c>
      <c r="H8" s="104"/>
      <c r="I8" s="228"/>
      <c r="J8" s="232"/>
      <c r="K8" s="113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1:27" s="8" customFormat="1" ht="21" customHeight="1" thickBot="1" x14ac:dyDescent="0.3">
      <c r="A9" s="133"/>
      <c r="B9" s="72"/>
      <c r="C9" s="241" t="s">
        <v>92</v>
      </c>
      <c r="D9" s="68">
        <v>2</v>
      </c>
      <c r="E9" s="68" t="s">
        <v>21</v>
      </c>
      <c r="F9" s="120"/>
      <c r="G9" s="104">
        <f>+SUMIF(D$27:D$176,"2",J$27:J$176)</f>
        <v>105600</v>
      </c>
      <c r="H9" s="104"/>
      <c r="I9" s="228"/>
      <c r="J9" s="226"/>
      <c r="K9" s="116"/>
      <c r="L9" s="248" t="s">
        <v>103</v>
      </c>
      <c r="M9" s="2"/>
      <c r="N9" s="2"/>
      <c r="O9" s="2"/>
      <c r="P9" s="2"/>
      <c r="Q9" s="2"/>
      <c r="R9" s="2"/>
      <c r="S9" s="2"/>
      <c r="T9" s="24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2"/>
      <c r="C10" s="240" t="s">
        <v>40</v>
      </c>
      <c r="D10" s="68">
        <v>3</v>
      </c>
      <c r="E10" s="68" t="s">
        <v>21</v>
      </c>
      <c r="F10" s="120"/>
      <c r="G10" s="104">
        <f>+SUMIF(D$27:D$176,"3",G$27:G$176)</f>
        <v>19000</v>
      </c>
      <c r="H10" s="104"/>
      <c r="I10" s="228"/>
      <c r="J10" s="232"/>
      <c r="K10" s="113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1:27" s="8" customFormat="1" ht="21" customHeight="1" x14ac:dyDescent="0.25">
      <c r="A11" s="133"/>
      <c r="B11" s="70"/>
      <c r="C11" t="s">
        <v>41</v>
      </c>
      <c r="D11" s="2"/>
      <c r="E11" s="68" t="s">
        <v>21</v>
      </c>
      <c r="F11" s="68"/>
      <c r="G11" s="104">
        <f>+G12+G13</f>
        <v>91789</v>
      </c>
      <c r="H11" s="104"/>
      <c r="I11" s="228"/>
      <c r="J11" s="232"/>
      <c r="K11" s="113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1:27" s="8" customFormat="1" ht="21" customHeight="1" x14ac:dyDescent="0.25">
      <c r="A12" s="133"/>
      <c r="B12" s="72"/>
      <c r="C12" s="241" t="s">
        <v>93</v>
      </c>
      <c r="D12" s="68">
        <v>4</v>
      </c>
      <c r="E12" s="68" t="s">
        <v>21</v>
      </c>
      <c r="F12" s="68"/>
      <c r="G12" s="161">
        <f>+SUMIF(D$27:D$176,"4",G$27:G$176)</f>
        <v>73789</v>
      </c>
      <c r="H12" s="104"/>
      <c r="I12" s="228"/>
      <c r="J12" s="226"/>
      <c r="K12" s="113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1:27" s="8" customFormat="1" ht="21" customHeight="1" x14ac:dyDescent="0.25">
      <c r="A13" s="133"/>
      <c r="B13" s="73"/>
      <c r="C13" s="242" t="s">
        <v>94</v>
      </c>
      <c r="D13" s="169">
        <v>5</v>
      </c>
      <c r="E13" s="169" t="s">
        <v>21</v>
      </c>
      <c r="F13" s="169"/>
      <c r="G13" s="243">
        <f>+SUMIF(D$27:D$176,"5",G$27:G$176)</f>
        <v>18000</v>
      </c>
      <c r="H13" s="244"/>
      <c r="I13" s="230"/>
      <c r="J13" s="233"/>
      <c r="K13" s="113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1:27" s="8" customFormat="1" ht="21" customHeight="1" thickBot="1" x14ac:dyDescent="0.3">
      <c r="A14" s="133"/>
      <c r="B14" s="286"/>
      <c r="C14" s="211" t="s">
        <v>121</v>
      </c>
      <c r="D14" s="287"/>
      <c r="E14" s="287"/>
      <c r="F14" s="118"/>
      <c r="G14" s="245">
        <f>G7+SUM(G10:G11)</f>
        <v>239297</v>
      </c>
      <c r="H14" s="245">
        <f>H7+SUM(H10:H11)</f>
        <v>0</v>
      </c>
      <c r="I14" s="234"/>
      <c r="J14" s="227"/>
      <c r="K14" s="11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1:27" s="8" customFormat="1" ht="9" customHeight="1" thickBot="1" x14ac:dyDescent="0.3">
      <c r="A15" s="133"/>
      <c r="C15" s="9"/>
      <c r="I15" s="131"/>
      <c r="J15" s="131"/>
      <c r="K15" s="11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1:27" s="8" customFormat="1" ht="21" customHeight="1" thickBot="1" x14ac:dyDescent="0.3">
      <c r="A16" s="133"/>
      <c r="B16" s="258"/>
      <c r="C16" s="259" t="s">
        <v>84</v>
      </c>
      <c r="D16" s="138"/>
      <c r="E16" s="138" t="s">
        <v>1</v>
      </c>
      <c r="F16" s="138"/>
      <c r="G16" s="138" t="s">
        <v>56</v>
      </c>
      <c r="H16" s="138" t="s">
        <v>55</v>
      </c>
      <c r="I16" s="257" t="s">
        <v>42</v>
      </c>
      <c r="J16" s="260"/>
      <c r="K16" s="11"/>
      <c r="L16" s="3"/>
      <c r="M16" s="248" t="s">
        <v>111</v>
      </c>
      <c r="N16" s="2"/>
      <c r="O16" s="2"/>
      <c r="P16" s="2"/>
      <c r="Q16" s="2"/>
      <c r="R16" s="2"/>
      <c r="S16" s="412" t="s">
        <v>112</v>
      </c>
      <c r="T16" s="412"/>
      <c r="U16" s="412"/>
      <c r="V16" s="412"/>
      <c r="W16" s="412"/>
      <c r="X16" s="412"/>
      <c r="Y16" s="412"/>
      <c r="Z16" s="412"/>
    </row>
    <row r="17" spans="1:31" s="8" customFormat="1" ht="21" customHeight="1" x14ac:dyDescent="0.25">
      <c r="A17" s="133"/>
      <c r="B17" s="114"/>
      <c r="C17" s="110" t="s">
        <v>36</v>
      </c>
      <c r="D17" s="109"/>
      <c r="E17" s="109" t="s">
        <v>21</v>
      </c>
      <c r="F17" s="109"/>
      <c r="G17" s="87">
        <f>+SUM(V$27:V$176)</f>
        <v>3000</v>
      </c>
      <c r="H17" s="135" t="s">
        <v>54</v>
      </c>
      <c r="I17" s="166"/>
      <c r="J17" s="167"/>
      <c r="K17" s="11"/>
      <c r="L17" s="3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31" s="8" customFormat="1" ht="21" customHeight="1" x14ac:dyDescent="0.25">
      <c r="A18" s="133"/>
      <c r="B18" s="115"/>
      <c r="C18" s="119">
        <v>2021</v>
      </c>
      <c r="D18" s="120"/>
      <c r="E18" s="120" t="s">
        <v>21</v>
      </c>
      <c r="F18" s="120"/>
      <c r="G18" s="78">
        <f>+SUM(W$27:W$176)</f>
        <v>7000</v>
      </c>
      <c r="H18" s="135" t="s">
        <v>54</v>
      </c>
      <c r="I18" s="103"/>
      <c r="J18" s="235"/>
      <c r="K18" s="11"/>
      <c r="L18" s="3"/>
      <c r="M18" s="251">
        <v>1</v>
      </c>
      <c r="N18" s="416" t="s">
        <v>87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31" s="8" customFormat="1" ht="21" customHeight="1" x14ac:dyDescent="0.25">
      <c r="A19" s="133"/>
      <c r="B19" s="114"/>
      <c r="C19" s="121">
        <v>2022</v>
      </c>
      <c r="D19" s="109"/>
      <c r="E19" s="109" t="s">
        <v>21</v>
      </c>
      <c r="F19" s="109"/>
      <c r="G19" s="78">
        <f>+SUM(X$27:X$176)</f>
        <v>2500</v>
      </c>
      <c r="H19" s="135" t="s">
        <v>54</v>
      </c>
      <c r="I19" s="229"/>
      <c r="J19" s="235"/>
      <c r="K19" s="11"/>
      <c r="L19" s="3"/>
      <c r="M19" s="251">
        <v>2</v>
      </c>
      <c r="N19" s="418" t="s">
        <v>53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31" s="8" customFormat="1" ht="21" customHeight="1" x14ac:dyDescent="0.25">
      <c r="A20" s="133"/>
      <c r="B20" s="115"/>
      <c r="C20" s="119" t="s">
        <v>37</v>
      </c>
      <c r="D20" s="120"/>
      <c r="E20" s="120" t="s">
        <v>21</v>
      </c>
      <c r="F20" s="120"/>
      <c r="G20" s="78">
        <f>+SUM(Y$27:Y$176)</f>
        <v>4900</v>
      </c>
      <c r="H20" s="135" t="s">
        <v>54</v>
      </c>
      <c r="I20" s="103"/>
      <c r="J20" s="235"/>
      <c r="K20" s="11"/>
      <c r="L20" s="3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31" ht="21" customHeight="1" x14ac:dyDescent="0.25">
      <c r="B21" s="122"/>
      <c r="C21" s="123" t="s">
        <v>38</v>
      </c>
      <c r="D21" s="124"/>
      <c r="E21" s="124" t="s">
        <v>21</v>
      </c>
      <c r="F21" s="124"/>
      <c r="G21" s="83">
        <f>+SUM(Z$27:Z$176)</f>
        <v>4900</v>
      </c>
      <c r="H21" s="136" t="s">
        <v>54</v>
      </c>
      <c r="I21" s="231"/>
      <c r="J21" s="236"/>
      <c r="L21" s="3"/>
      <c r="M21" s="251">
        <v>4</v>
      </c>
      <c r="N21" s="418" t="s">
        <v>41</v>
      </c>
      <c r="O21" s="418"/>
      <c r="P21" s="418"/>
      <c r="Q21" s="419"/>
      <c r="R21" s="247"/>
      <c r="S21" s="2"/>
      <c r="T21" s="2"/>
      <c r="U21" s="254"/>
      <c r="V21" s="254"/>
      <c r="W21" s="254"/>
      <c r="X21" s="254"/>
      <c r="Y21" s="254"/>
      <c r="Z21" s="254"/>
      <c r="AB21" s="8"/>
      <c r="AC21" s="8"/>
      <c r="AD21" s="8"/>
      <c r="AE21" s="8"/>
    </row>
    <row r="22" spans="1:31" ht="21" customHeight="1" thickBot="1" x14ac:dyDescent="0.3">
      <c r="B22" s="122"/>
      <c r="C22" s="125" t="s">
        <v>5</v>
      </c>
      <c r="D22" s="124"/>
      <c r="E22" s="124"/>
      <c r="F22" s="124"/>
      <c r="G22" s="162">
        <f>+SUM(G17:G21)</f>
        <v>22300</v>
      </c>
      <c r="H22" s="62"/>
      <c r="I22" s="106"/>
      <c r="J22" s="237"/>
      <c r="L22" s="3"/>
      <c r="M22" s="255">
        <v>5</v>
      </c>
      <c r="N22" s="421" t="s">
        <v>48</v>
      </c>
      <c r="O22" s="421"/>
      <c r="P22" s="421"/>
      <c r="Q22" s="422"/>
      <c r="R22" s="247"/>
      <c r="S22" s="247"/>
      <c r="T22" s="2"/>
      <c r="U22" s="254"/>
      <c r="V22" s="254"/>
      <c r="W22" s="254"/>
      <c r="X22" s="254"/>
      <c r="Y22" s="254"/>
      <c r="Z22" s="254"/>
      <c r="AB22" s="8"/>
      <c r="AC22" s="8"/>
      <c r="AD22" s="8"/>
      <c r="AE22" s="8"/>
    </row>
    <row r="23" spans="1:31" ht="21" customHeight="1" thickBot="1" x14ac:dyDescent="0.3">
      <c r="B23" s="117"/>
      <c r="C23" s="126" t="s">
        <v>39</v>
      </c>
      <c r="D23" s="118"/>
      <c r="E23" s="118"/>
      <c r="F23" s="118"/>
      <c r="G23" s="77">
        <f>+G22/4.5</f>
        <v>4955.5555555555557</v>
      </c>
      <c r="H23" s="75"/>
      <c r="I23" s="238"/>
      <c r="J23" s="227"/>
      <c r="L23" s="3"/>
      <c r="M23" s="2"/>
      <c r="N23" s="2"/>
      <c r="O23" s="2"/>
      <c r="P23" s="2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52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8"/>
      <c r="AB25" s="352" t="s">
        <v>235</v>
      </c>
      <c r="AC25" s="8"/>
      <c r="AD25" s="8"/>
      <c r="AE25" s="8"/>
    </row>
    <row r="26" spans="1:31" s="128" customFormat="1" ht="21" customHeight="1" x14ac:dyDescent="0.25">
      <c r="A26" s="141"/>
      <c r="B26" s="5" t="s">
        <v>3</v>
      </c>
      <c r="C26" s="56" t="s">
        <v>82</v>
      </c>
      <c r="D26" s="6" t="s">
        <v>0</v>
      </c>
      <c r="E26" s="6" t="s">
        <v>1</v>
      </c>
      <c r="F26" s="293"/>
      <c r="G26" s="293" t="s">
        <v>128</v>
      </c>
      <c r="H26" s="294" t="s">
        <v>95</v>
      </c>
      <c r="I26" s="294" t="s">
        <v>96</v>
      </c>
      <c r="J26" s="5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57</v>
      </c>
      <c r="W26" s="60" t="s">
        <v>58</v>
      </c>
      <c r="X26" s="60" t="s">
        <v>59</v>
      </c>
      <c r="Y26" s="60" t="s">
        <v>60</v>
      </c>
      <c r="Z26" s="60" t="s">
        <v>61</v>
      </c>
      <c r="AA26" s="8"/>
      <c r="AB26" s="293" t="s">
        <v>128</v>
      </c>
      <c r="AC26" s="8"/>
      <c r="AD26" s="8"/>
      <c r="AE26" s="8"/>
    </row>
    <row r="27" spans="1:31" s="112" customFormat="1" ht="21" customHeight="1" x14ac:dyDescent="0.25">
      <c r="A27" s="134"/>
      <c r="B27" s="8"/>
      <c r="C27" s="9" t="s">
        <v>162</v>
      </c>
      <c r="D27" s="224">
        <f>+'KÓP ÍBUDARHUSNÆDI'!D27</f>
        <v>4</v>
      </c>
      <c r="E27" s="297" t="s">
        <v>137</v>
      </c>
      <c r="F27" s="11"/>
      <c r="G27" s="341">
        <v>0</v>
      </c>
      <c r="H27" s="342">
        <v>0</v>
      </c>
      <c r="I27" s="342">
        <v>0</v>
      </c>
      <c r="J27" s="298">
        <f t="shared" ref="J27" si="0">+IF(D27=1,(G27-H27-I27),IF(D27=2,(G27-H27-I27),0))</f>
        <v>0</v>
      </c>
      <c r="K27" s="131"/>
      <c r="L27" s="64">
        <v>3</v>
      </c>
      <c r="M27" s="8">
        <f t="shared" ref="M27" si="1">+L27*12</f>
        <v>36</v>
      </c>
      <c r="N27" s="64"/>
      <c r="O27" s="64"/>
      <c r="P27" s="8">
        <f t="shared" ref="P27" si="2">+N27+O27+18</f>
        <v>18</v>
      </c>
      <c r="Q27" s="65">
        <f>IFERROR(IF(AND((Q$178-$P27)/$M27&gt;0,(Q$178-$P27)/$M27&lt;1),(Q$178-$P27)/$M27,IF((Q$178-$P27)/$M27&gt;0,1,0)),0)</f>
        <v>0</v>
      </c>
      <c r="R27" s="65">
        <f>IFERROR(IF(AND((R$178-$P27)/$M27&gt;0,(R$178-$P27)/$M27&lt;1),(R$178-$P27)/$M27,IF((R$178-$P27)/$M27&gt;0,1,0)),0)</f>
        <v>0</v>
      </c>
      <c r="S27" s="65">
        <f>IFERROR(IF(AND((S$178-$P27)/$M27&gt;0,(S$178-$P27)/$M27&lt;1),(S$178-$P27)/$M27,IF((S$178-$P27)/$M27&gt;0,1,0)),0)</f>
        <v>0.33333333333333331</v>
      </c>
      <c r="T27" s="65">
        <f>IFERROR(IF(AND((T$178-$P27)/$M27&gt;0,(T$178-$P27)/$M27&lt;1),(T$178-$P27)/$M27,IF((T$178-$P27)/$M27&gt;0,1,0)),0)</f>
        <v>0.66666666666666663</v>
      </c>
      <c r="U27" s="65">
        <f>IFERROR(IF(AND((U$178-$P27)/$M27&gt;0,(U$178-$P27)/$M27&lt;1),(U$178-$P27)/$M27,IF((U$178-$P27)/$M27&gt;0,1,0)),0)</f>
        <v>1</v>
      </c>
      <c r="V27" s="61">
        <f t="shared" ref="V27" si="3">Q27*($G27-$H27)</f>
        <v>0</v>
      </c>
      <c r="W27" s="61">
        <f t="shared" ref="W27" si="4">R27*($G27-$H27)-V27</f>
        <v>0</v>
      </c>
      <c r="X27" s="61">
        <f t="shared" ref="X27" si="5">S27*($G27-$H27)-SUM(V27:W27)</f>
        <v>0</v>
      </c>
      <c r="Y27" s="61">
        <f t="shared" ref="Y27" si="6">T27*($G27-$H27)-SUM(V27:X27)</f>
        <v>0</v>
      </c>
      <c r="Z27" s="61">
        <f t="shared" ref="Z27" si="7">U27*($G27-$H27)-SUM(V27:Y27)</f>
        <v>0</v>
      </c>
      <c r="AA27" s="131"/>
      <c r="AB27" s="341">
        <v>-2612</v>
      </c>
    </row>
    <row r="28" spans="1:31" s="325" customFormat="1" ht="21" customHeight="1" x14ac:dyDescent="0.25">
      <c r="A28" s="315"/>
      <c r="B28" s="316"/>
      <c r="C28" s="317" t="s">
        <v>153</v>
      </c>
      <c r="D28" s="318">
        <f>+'KÓP ÍBUDARHUSNÆDI'!D28</f>
        <v>1</v>
      </c>
      <c r="E28" s="319" t="s">
        <v>137</v>
      </c>
      <c r="F28" s="320"/>
      <c r="G28" s="321">
        <v>0</v>
      </c>
      <c r="H28" s="322">
        <v>0</v>
      </c>
      <c r="I28" s="322">
        <v>0</v>
      </c>
      <c r="J28" s="322">
        <f t="shared" ref="J28:J29" si="8">+IF(D28=1,(G28-H28-I28),IF(D28=2,(G28-H28-I28),0))</f>
        <v>0</v>
      </c>
      <c r="K28" s="323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 s="323"/>
    </row>
    <row r="29" spans="1:31" s="143" customFormat="1" ht="21" customHeight="1" x14ac:dyDescent="0.25">
      <c r="A29" s="221"/>
      <c r="B29" s="8"/>
      <c r="C29" s="9" t="s">
        <v>207</v>
      </c>
      <c r="D29" s="224">
        <f>+'KÓP ÍBUDARHUSNÆDI'!D29</f>
        <v>3</v>
      </c>
      <c r="E29" s="297" t="s">
        <v>137</v>
      </c>
      <c r="F29" s="102"/>
      <c r="G29" s="341">
        <v>0</v>
      </c>
      <c r="H29" s="342">
        <v>0</v>
      </c>
      <c r="I29" s="342">
        <v>0</v>
      </c>
      <c r="J29" s="298">
        <f t="shared" si="8"/>
        <v>0</v>
      </c>
      <c r="K29" s="142"/>
      <c r="L29" s="334" t="s">
        <v>221</v>
      </c>
      <c r="M29" s="333"/>
      <c r="N29" s="333"/>
      <c r="O29" s="333"/>
      <c r="P29" s="333"/>
      <c r="Q29" s="333"/>
      <c r="R29" s="333"/>
      <c r="S29" s="333"/>
      <c r="T29" s="333"/>
      <c r="U29" s="333"/>
      <c r="V29" s="64">
        <f t="shared" ref="V29" si="9">Q29*($G29-$H29)</f>
        <v>0</v>
      </c>
      <c r="W29" s="64">
        <v>0</v>
      </c>
      <c r="X29" s="64">
        <v>0</v>
      </c>
      <c r="Y29" s="64">
        <v>0</v>
      </c>
      <c r="Z29" s="64">
        <v>0</v>
      </c>
      <c r="AA29" s="142"/>
      <c r="AB29" s="341">
        <v>-7605</v>
      </c>
    </row>
    <row r="30" spans="1:31" s="327" customFormat="1" ht="21" customHeight="1" x14ac:dyDescent="0.25">
      <c r="A30" s="315"/>
      <c r="B30" s="316"/>
      <c r="C30" s="317" t="s">
        <v>154</v>
      </c>
      <c r="D30" s="318">
        <f>+'KÓP ÍBUDARHUSNÆDI'!D30</f>
        <v>1</v>
      </c>
      <c r="E30" s="319" t="s">
        <v>137</v>
      </c>
      <c r="F30" s="320"/>
      <c r="G30" s="321">
        <v>0</v>
      </c>
      <c r="H30" s="322">
        <v>0</v>
      </c>
      <c r="I30" s="322">
        <v>0</v>
      </c>
      <c r="J30" s="322">
        <f t="shared" ref="J30:J76" si="10">+IF(D30=1,(G30-H30-I30),IF(D30=2,(G30-H30-I30),0))</f>
        <v>0</v>
      </c>
      <c r="K30" s="326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 s="326"/>
    </row>
    <row r="31" spans="1:31" s="112" customFormat="1" ht="21" customHeight="1" x14ac:dyDescent="0.25">
      <c r="A31" s="134"/>
      <c r="B31" s="8"/>
      <c r="C31" s="9" t="s">
        <v>155</v>
      </c>
      <c r="D31" s="224">
        <f>+'KÓP ÍBUDARHUSNÆDI'!D31</f>
        <v>2</v>
      </c>
      <c r="E31" s="297" t="s">
        <v>137</v>
      </c>
      <c r="F31" s="11"/>
      <c r="G31" s="341">
        <v>1800</v>
      </c>
      <c r="H31" s="342">
        <v>0</v>
      </c>
      <c r="I31" s="342">
        <v>0</v>
      </c>
      <c r="J31" s="329">
        <f t="shared" si="10"/>
        <v>1800</v>
      </c>
      <c r="K31" s="131"/>
      <c r="L31" s="334" t="s">
        <v>221</v>
      </c>
      <c r="M31" s="340"/>
      <c r="N31" s="340"/>
      <c r="O31" s="340"/>
      <c r="P31" s="340"/>
      <c r="Q31" s="340"/>
      <c r="R31" s="340"/>
      <c r="S31" s="340"/>
      <c r="T31" s="340"/>
      <c r="U31" s="340"/>
      <c r="V31" s="64">
        <v>0</v>
      </c>
      <c r="W31" s="64">
        <v>0</v>
      </c>
      <c r="X31" s="64">
        <v>0</v>
      </c>
      <c r="Y31" s="64">
        <v>900</v>
      </c>
      <c r="Z31" s="64">
        <v>900</v>
      </c>
      <c r="AA31" s="131"/>
      <c r="AB31" s="9"/>
    </row>
    <row r="32" spans="1:31" s="325" customFormat="1" ht="21" customHeight="1" x14ac:dyDescent="0.25">
      <c r="A32" s="315"/>
      <c r="B32" s="316"/>
      <c r="C32" s="317" t="s">
        <v>156</v>
      </c>
      <c r="D32" s="318">
        <f>+'KÓP ÍBUDARHUSNÆDI'!D32</f>
        <v>1</v>
      </c>
      <c r="E32" s="319" t="s">
        <v>137</v>
      </c>
      <c r="F32" s="320"/>
      <c r="G32" s="321">
        <v>0</v>
      </c>
      <c r="H32" s="322">
        <v>0</v>
      </c>
      <c r="I32" s="322">
        <v>0</v>
      </c>
      <c r="J32" s="322">
        <f t="shared" si="10"/>
        <v>0</v>
      </c>
      <c r="K32" s="323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 s="323"/>
    </row>
    <row r="33" spans="1:28" s="112" customFormat="1" ht="21" customHeight="1" x14ac:dyDescent="0.25">
      <c r="A33" s="134"/>
      <c r="B33" s="8"/>
      <c r="C33" s="9" t="s">
        <v>157</v>
      </c>
      <c r="D33" s="224">
        <f>+'KÓP ÍBUDARHUSNÆDI'!D33</f>
        <v>3</v>
      </c>
      <c r="E33" s="297" t="s">
        <v>137</v>
      </c>
      <c r="F33" s="11"/>
      <c r="G33" s="341">
        <v>0</v>
      </c>
      <c r="H33" s="342">
        <v>0</v>
      </c>
      <c r="I33" s="342">
        <v>0</v>
      </c>
      <c r="J33" s="298">
        <f t="shared" si="10"/>
        <v>0</v>
      </c>
      <c r="K33" s="111"/>
      <c r="L33" s="64">
        <f>+'KÓP ÍBUDARHUSNÆDI'!L33</f>
        <v>0.5</v>
      </c>
      <c r="M33" s="8">
        <f t="shared" ref="M33:M77" si="11">+L33*12</f>
        <v>6</v>
      </c>
      <c r="N33" s="64">
        <f>+'KÓP ÍBUDARHUSNÆDI'!N33</f>
        <v>24</v>
      </c>
      <c r="O33" s="64">
        <v>0</v>
      </c>
      <c r="P33" s="8">
        <f t="shared" ref="P33:P77" si="12">+N33+O33+18</f>
        <v>42</v>
      </c>
      <c r="Q33" s="65">
        <f>IFERROR(IF(AND((Q$178-$P33)/$M33&gt;0,(Q$178-$P33)/$M33&lt;1),(Q$178-$P33)/$M33,IF((Q$178-$P33)/$M33&gt;0,1,0)),0)</f>
        <v>0</v>
      </c>
      <c r="R33" s="65">
        <f>IFERROR(IF(AND((R$178-$P33)/$M33&gt;0,(R$178-$P33)/$M33&lt;1),(R$178-$P33)/$M33,IF((R$178-$P33)/$M33&gt;0,1,0)),0)</f>
        <v>0</v>
      </c>
      <c r="S33" s="65">
        <f>IFERROR(IF(AND((S$178-$P33)/$M33&gt;0,(S$178-$P33)/$M33&lt;1),(S$178-$P33)/$M33,IF((S$178-$P33)/$M33&gt;0,1,0)),0)</f>
        <v>0</v>
      </c>
      <c r="T33" s="65">
        <f>IFERROR(IF(AND((T$178-$P33)/$M33&gt;0,(T$178-$P33)/$M33&lt;1),(T$178-$P33)/$M33,IF((T$178-$P33)/$M33&gt;0,1,0)),0)</f>
        <v>0</v>
      </c>
      <c r="U33" s="65">
        <f>IFERROR(IF(AND((U$178-$P33)/$M33&gt;0,(U$178-$P33)/$M33&lt;1),(U$178-$P33)/$M33,IF((U$178-$P33)/$M33&gt;0,1,0)),0)</f>
        <v>1</v>
      </c>
      <c r="V33" s="61">
        <f t="shared" ref="V33:V77" si="13">Q33*($G33-$H33)</f>
        <v>0</v>
      </c>
      <c r="W33" s="61">
        <f t="shared" ref="W33:W77" si="14">R33*($G33-$H33)-V33</f>
        <v>0</v>
      </c>
      <c r="X33" s="61">
        <f t="shared" ref="X33:X77" si="15">S33*($G33-$H33)-SUM(V33:W33)</f>
        <v>0</v>
      </c>
      <c r="Y33" s="61">
        <f t="shared" ref="Y33:Y77" si="16">T33*($G33-$H33)-SUM(V33:X33)</f>
        <v>0</v>
      </c>
      <c r="Z33" s="61">
        <f t="shared" ref="Z33:Z77" si="17">U33*($G33-$H33)-SUM(V33:Y33)</f>
        <v>0</v>
      </c>
      <c r="AA33" s="111"/>
      <c r="AB33" s="341">
        <v>-1000</v>
      </c>
    </row>
    <row r="34" spans="1:28" s="325" customFormat="1" ht="21" customHeight="1" x14ac:dyDescent="0.25">
      <c r="A34" s="315"/>
      <c r="B34" s="316"/>
      <c r="C34" s="317" t="s">
        <v>158</v>
      </c>
      <c r="D34" s="318">
        <f>+'KÓP ÍBUDARHUSNÆDI'!D34</f>
        <v>1</v>
      </c>
      <c r="E34" s="319" t="s">
        <v>137</v>
      </c>
      <c r="F34" s="320"/>
      <c r="G34" s="321">
        <v>0</v>
      </c>
      <c r="H34" s="322">
        <v>0</v>
      </c>
      <c r="I34" s="322">
        <v>0</v>
      </c>
      <c r="J34" s="322">
        <f t="shared" si="10"/>
        <v>0</v>
      </c>
      <c r="K34" s="323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 s="323"/>
    </row>
    <row r="35" spans="1:28" s="325" customFormat="1" ht="21" customHeight="1" x14ac:dyDescent="0.25">
      <c r="A35" s="315"/>
      <c r="B35" s="316"/>
      <c r="C35" s="317" t="s">
        <v>159</v>
      </c>
      <c r="D35" s="318">
        <f>+'KÓP ÍBUDARHUSNÆDI'!D35</f>
        <v>1</v>
      </c>
      <c r="E35" s="319" t="s">
        <v>137</v>
      </c>
      <c r="F35" s="320"/>
      <c r="G35" s="321">
        <v>0</v>
      </c>
      <c r="H35" s="322">
        <v>0</v>
      </c>
      <c r="I35" s="322">
        <v>0</v>
      </c>
      <c r="J35" s="322">
        <f t="shared" si="10"/>
        <v>0</v>
      </c>
      <c r="K35" s="323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 s="323"/>
    </row>
    <row r="36" spans="1:28" s="130" customFormat="1" ht="21" customHeight="1" x14ac:dyDescent="0.25">
      <c r="A36" s="134"/>
      <c r="B36" s="8"/>
      <c r="C36" s="9" t="s">
        <v>160</v>
      </c>
      <c r="D36" s="224">
        <f>+'KÓP ÍBUDARHUSNÆDI'!D36</f>
        <v>3</v>
      </c>
      <c r="E36" s="297" t="s">
        <v>137</v>
      </c>
      <c r="F36" s="11"/>
      <c r="G36" s="341">
        <v>0</v>
      </c>
      <c r="H36" s="342">
        <v>0</v>
      </c>
      <c r="I36" s="342">
        <v>0</v>
      </c>
      <c r="J36" s="329">
        <f t="shared" si="10"/>
        <v>0</v>
      </c>
      <c r="K36" s="129"/>
      <c r="L36" s="334" t="s">
        <v>221</v>
      </c>
      <c r="M36" s="340"/>
      <c r="N36" s="340"/>
      <c r="O36" s="340"/>
      <c r="P36" s="340"/>
      <c r="Q36" s="340"/>
      <c r="R36" s="340"/>
      <c r="S36" s="340"/>
      <c r="T36" s="340"/>
      <c r="U36" s="340"/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129"/>
      <c r="AB36" s="341">
        <v>-3000</v>
      </c>
    </row>
    <row r="37" spans="1:28" s="325" customFormat="1" ht="21" customHeight="1" x14ac:dyDescent="0.25">
      <c r="A37" s="315"/>
      <c r="B37" s="316"/>
      <c r="C37" s="317" t="s">
        <v>164</v>
      </c>
      <c r="D37" s="318">
        <f>+'KÓP ÍBUDARHUSNÆDI'!D37</f>
        <v>1</v>
      </c>
      <c r="E37" s="319" t="s">
        <v>137</v>
      </c>
      <c r="F37" s="320"/>
      <c r="G37" s="321">
        <v>0</v>
      </c>
      <c r="H37" s="322">
        <v>0</v>
      </c>
      <c r="I37" s="322">
        <v>0</v>
      </c>
      <c r="J37" s="322">
        <f t="shared" si="10"/>
        <v>0</v>
      </c>
      <c r="K37" s="32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 s="323"/>
    </row>
    <row r="38" spans="1:28" s="130" customFormat="1" ht="21" customHeight="1" x14ac:dyDescent="0.25">
      <c r="A38" s="134"/>
      <c r="B38" s="8"/>
      <c r="C38" s="9" t="s">
        <v>165</v>
      </c>
      <c r="D38" s="224">
        <f>+'KÓP ÍBUDARHUSNÆDI'!D38</f>
        <v>4</v>
      </c>
      <c r="E38" s="297" t="s">
        <v>137</v>
      </c>
      <c r="F38" s="11"/>
      <c r="G38" s="341">
        <v>0</v>
      </c>
      <c r="H38" s="342">
        <v>0</v>
      </c>
      <c r="I38" s="342">
        <v>0</v>
      </c>
      <c r="J38" s="298">
        <f t="shared" si="10"/>
        <v>0</v>
      </c>
      <c r="K38" s="129"/>
      <c r="L38" s="64">
        <f>+'KÓP ÍBUDARHUSNÆDI'!L38</f>
        <v>2</v>
      </c>
      <c r="M38" s="8">
        <f t="shared" si="11"/>
        <v>24</v>
      </c>
      <c r="N38" s="64">
        <f>+'KÓP ÍBUDARHUSNÆDI'!N38</f>
        <v>36</v>
      </c>
      <c r="O38" s="64">
        <v>0</v>
      </c>
      <c r="P38" s="8">
        <f t="shared" si="12"/>
        <v>54</v>
      </c>
      <c r="Q38" s="65">
        <f t="shared" ref="Q38:U39" si="18">IFERROR(IF(AND((Q$178-$P38)/$M38&gt;0,(Q$178-$P38)/$M38&lt;1),(Q$178-$P38)/$M38,IF((Q$178-$P38)/$M38&gt;0,1,0)),0)</f>
        <v>0</v>
      </c>
      <c r="R38" s="65">
        <f t="shared" si="18"/>
        <v>0</v>
      </c>
      <c r="S38" s="65">
        <f t="shared" si="18"/>
        <v>0</v>
      </c>
      <c r="T38" s="65">
        <f t="shared" si="18"/>
        <v>0</v>
      </c>
      <c r="U38" s="65">
        <f t="shared" si="18"/>
        <v>0</v>
      </c>
      <c r="V38" s="61">
        <f t="shared" si="13"/>
        <v>0</v>
      </c>
      <c r="W38" s="61">
        <f t="shared" si="14"/>
        <v>0</v>
      </c>
      <c r="X38" s="61">
        <f t="shared" si="15"/>
        <v>0</v>
      </c>
      <c r="Y38" s="61">
        <f t="shared" si="16"/>
        <v>0</v>
      </c>
      <c r="Z38" s="61">
        <f t="shared" si="17"/>
        <v>0</v>
      </c>
      <c r="AA38" s="129"/>
      <c r="AB38" s="341">
        <v>-3340</v>
      </c>
    </row>
    <row r="39" spans="1:28" s="143" customFormat="1" ht="21" customHeight="1" x14ac:dyDescent="0.25">
      <c r="A39" s="221"/>
      <c r="B39" s="8"/>
      <c r="C39" s="9" t="s">
        <v>163</v>
      </c>
      <c r="D39" s="224">
        <f>+'KÓP ÍBUDARHUSNÆDI'!D39</f>
        <v>4</v>
      </c>
      <c r="E39" s="297" t="s">
        <v>137</v>
      </c>
      <c r="F39" s="102"/>
      <c r="G39" s="341">
        <f>29789</f>
        <v>29789</v>
      </c>
      <c r="H39" s="342">
        <v>0</v>
      </c>
      <c r="I39" s="342">
        <v>0</v>
      </c>
      <c r="J39" s="298">
        <f t="shared" si="10"/>
        <v>0</v>
      </c>
      <c r="K39" s="142"/>
      <c r="L39" s="64">
        <v>6</v>
      </c>
      <c r="M39" s="8">
        <f t="shared" si="11"/>
        <v>72</v>
      </c>
      <c r="N39" s="64">
        <v>12</v>
      </c>
      <c r="O39" s="64">
        <v>14</v>
      </c>
      <c r="P39" s="8">
        <f t="shared" si="12"/>
        <v>44</v>
      </c>
      <c r="Q39" s="65">
        <f t="shared" si="18"/>
        <v>0</v>
      </c>
      <c r="R39" s="65">
        <f t="shared" si="18"/>
        <v>0</v>
      </c>
      <c r="S39" s="65">
        <f t="shared" si="18"/>
        <v>0</v>
      </c>
      <c r="T39" s="65">
        <f t="shared" si="18"/>
        <v>0</v>
      </c>
      <c r="U39" s="65">
        <f t="shared" si="18"/>
        <v>0.1388888888888889</v>
      </c>
      <c r="V39" s="61">
        <f t="shared" si="13"/>
        <v>0</v>
      </c>
      <c r="W39" s="61">
        <f t="shared" si="14"/>
        <v>0</v>
      </c>
      <c r="X39" s="61">
        <f t="shared" si="15"/>
        <v>0</v>
      </c>
      <c r="Y39" s="61">
        <f t="shared" si="16"/>
        <v>0</v>
      </c>
      <c r="Z39" s="61">
        <v>0</v>
      </c>
      <c r="AA39" s="142"/>
    </row>
    <row r="40" spans="1:28" s="143" customFormat="1" ht="21" customHeight="1" x14ac:dyDescent="0.25">
      <c r="A40" s="221"/>
      <c r="B40" s="8"/>
      <c r="C40" s="9" t="s">
        <v>206</v>
      </c>
      <c r="D40" s="224">
        <f>+'KÓP ÍBUDARHUSNÆDI'!D40</f>
        <v>1</v>
      </c>
      <c r="E40" s="297" t="s">
        <v>137</v>
      </c>
      <c r="F40" s="102"/>
      <c r="G40" s="341">
        <v>5000</v>
      </c>
      <c r="H40" s="342">
        <v>0</v>
      </c>
      <c r="I40" s="342">
        <v>5000</v>
      </c>
      <c r="J40" s="298">
        <f t="shared" si="10"/>
        <v>0</v>
      </c>
      <c r="K40" s="142"/>
      <c r="L40" s="334" t="s">
        <v>221</v>
      </c>
      <c r="M40" s="340"/>
      <c r="N40" s="340"/>
      <c r="O40" s="340"/>
      <c r="P40" s="340"/>
      <c r="Q40" s="340"/>
      <c r="R40" s="340"/>
      <c r="S40" s="340"/>
      <c r="T40" s="340"/>
      <c r="U40" s="340"/>
      <c r="V40" s="64">
        <v>0</v>
      </c>
      <c r="W40" s="64">
        <v>5000</v>
      </c>
      <c r="X40" s="64">
        <v>0</v>
      </c>
      <c r="Y40" s="64">
        <v>0</v>
      </c>
      <c r="Z40" s="64">
        <v>0</v>
      </c>
      <c r="AA40" s="142"/>
    </row>
    <row r="41" spans="1:28" s="143" customFormat="1" ht="21" customHeight="1" x14ac:dyDescent="0.25">
      <c r="A41" s="221"/>
      <c r="B41" s="8"/>
      <c r="C41" s="9" t="s">
        <v>191</v>
      </c>
      <c r="D41" s="224">
        <f>+'KÓP ÍBUDARHUSNÆDI'!D41</f>
        <v>4</v>
      </c>
      <c r="E41" s="297" t="s">
        <v>137</v>
      </c>
      <c r="F41" s="102"/>
      <c r="G41" s="341">
        <v>23000</v>
      </c>
      <c r="H41" s="342">
        <v>0</v>
      </c>
      <c r="I41" s="342">
        <v>0</v>
      </c>
      <c r="J41" s="298">
        <f t="shared" ref="J41" si="19">+IF(D41=1,(G41-H41-I41),IF(D41=2,(G41-H41-I41),0))</f>
        <v>0</v>
      </c>
      <c r="K41" s="142"/>
      <c r="L41" s="64">
        <v>3</v>
      </c>
      <c r="M41" s="8">
        <f t="shared" ref="M41" si="20">+L41*12</f>
        <v>36</v>
      </c>
      <c r="N41" s="64">
        <v>12</v>
      </c>
      <c r="O41" s="64">
        <v>14</v>
      </c>
      <c r="P41" s="8">
        <f t="shared" ref="P41" si="21">+N41+O41+18</f>
        <v>44</v>
      </c>
      <c r="Q41" s="65">
        <f>IFERROR(IF(AND((Q$178-$P41)/$M41&gt;0,(Q$178-$P41)/$M41&lt;1),(Q$178-$P41)/$M41,IF((Q$178-$P41)/$M41&gt;0,1,0)),0)</f>
        <v>0</v>
      </c>
      <c r="R41" s="65">
        <f>IFERROR(IF(AND((R$178-$P41)/$M41&gt;0,(R$178-$P41)/$M41&lt;1),(R$178-$P41)/$M41,IF((R$178-$P41)/$M41&gt;0,1,0)),0)</f>
        <v>0</v>
      </c>
      <c r="S41" s="65">
        <f>IFERROR(IF(AND((S$178-$P41)/$M41&gt;0,(S$178-$P41)/$M41&lt;1),(S$178-$P41)/$M41,IF((S$178-$P41)/$M41&gt;0,1,0)),0)</f>
        <v>0</v>
      </c>
      <c r="T41" s="65">
        <f>IFERROR(IF(AND((T$178-$P41)/$M41&gt;0,(T$178-$P41)/$M41&lt;1),(T$178-$P41)/$M41,IF((T$178-$P41)/$M41&gt;0,1,0)),0)</f>
        <v>0</v>
      </c>
      <c r="U41" s="65">
        <f>IFERROR(IF(AND((U$178-$P41)/$M41&gt;0,(U$178-$P41)/$M41&lt;1),(U$178-$P41)/$M41,IF((U$178-$P41)/$M41&gt;0,1,0)),0)</f>
        <v>0.27777777777777779</v>
      </c>
      <c r="V41" s="61">
        <f t="shared" ref="V41" si="22">Q41*($G41-$H41)</f>
        <v>0</v>
      </c>
      <c r="W41" s="61">
        <f t="shared" ref="W41" si="23">R41*($G41-$H41)-V41</f>
        <v>0</v>
      </c>
      <c r="X41" s="61">
        <f t="shared" ref="X41" si="24">S41*($G41-$H41)-SUM(V41:W41)</f>
        <v>0</v>
      </c>
      <c r="Y41" s="61">
        <f t="shared" ref="Y41" si="25">T41*($G41-$H41)-SUM(V41:X41)</f>
        <v>0</v>
      </c>
      <c r="Z41" s="61">
        <v>0</v>
      </c>
      <c r="AA41" s="142"/>
    </row>
    <row r="42" spans="1:28" s="327" customFormat="1" ht="21" customHeight="1" x14ac:dyDescent="0.25">
      <c r="A42" s="315"/>
      <c r="B42" s="316"/>
      <c r="C42" s="317" t="s">
        <v>166</v>
      </c>
      <c r="D42" s="318">
        <f>+'KÓP ÍBUDARHUSNÆDI'!D42</f>
        <v>4</v>
      </c>
      <c r="E42" s="319" t="s">
        <v>137</v>
      </c>
      <c r="F42" s="320"/>
      <c r="G42" s="321">
        <v>0</v>
      </c>
      <c r="H42" s="322">
        <v>0</v>
      </c>
      <c r="I42" s="322">
        <v>0</v>
      </c>
      <c r="J42" s="322">
        <f t="shared" si="10"/>
        <v>0</v>
      </c>
      <c r="K42" s="326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 s="326"/>
    </row>
    <row r="43" spans="1:28" s="327" customFormat="1" ht="21" customHeight="1" x14ac:dyDescent="0.25">
      <c r="A43" s="315"/>
      <c r="B43" s="320"/>
      <c r="C43" s="317" t="s">
        <v>168</v>
      </c>
      <c r="D43" s="318" t="e">
        <f>+'KÓP ÍBUDARHUSNÆDI'!#REF!</f>
        <v>#REF!</v>
      </c>
      <c r="E43" s="319" t="s">
        <v>137</v>
      </c>
      <c r="F43" s="320"/>
      <c r="G43" s="321">
        <v>0</v>
      </c>
      <c r="H43" s="322">
        <v>0</v>
      </c>
      <c r="I43" s="322">
        <v>0</v>
      </c>
      <c r="J43" s="322" t="e">
        <f t="shared" si="10"/>
        <v>#REF!</v>
      </c>
      <c r="K43" s="326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 s="326"/>
    </row>
    <row r="44" spans="1:28" s="327" customFormat="1" ht="21" customHeight="1" x14ac:dyDescent="0.25">
      <c r="A44" s="315"/>
      <c r="B44" s="320"/>
      <c r="C44" s="317" t="s">
        <v>167</v>
      </c>
      <c r="D44" s="318">
        <f>+'KÓP ÍBUDARHUSNÆDI'!D43</f>
        <v>4</v>
      </c>
      <c r="E44" s="319" t="s">
        <v>137</v>
      </c>
      <c r="F44" s="320"/>
      <c r="G44" s="321">
        <v>0</v>
      </c>
      <c r="H44" s="322">
        <v>0</v>
      </c>
      <c r="I44" s="322">
        <v>0</v>
      </c>
      <c r="J44" s="322">
        <f t="shared" si="10"/>
        <v>0</v>
      </c>
      <c r="K44" s="326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26"/>
    </row>
    <row r="45" spans="1:28" s="112" customFormat="1" ht="21" customHeight="1" x14ac:dyDescent="0.25">
      <c r="A45" s="134"/>
      <c r="B45" s="11"/>
      <c r="C45" s="9" t="s">
        <v>192</v>
      </c>
      <c r="D45" s="224">
        <f>+'KÓP ÍBUDARHUSNÆDI'!D44</f>
        <v>4</v>
      </c>
      <c r="E45" s="297" t="s">
        <v>137</v>
      </c>
      <c r="F45" s="11"/>
      <c r="G45" s="1">
        <v>16000</v>
      </c>
      <c r="H45" s="298">
        <v>0</v>
      </c>
      <c r="I45" s="298">
        <v>0</v>
      </c>
      <c r="J45" s="298">
        <f t="shared" si="10"/>
        <v>0</v>
      </c>
      <c r="K45" s="111"/>
      <c r="L45" s="64">
        <v>2</v>
      </c>
      <c r="M45" s="8">
        <f t="shared" si="11"/>
        <v>24</v>
      </c>
      <c r="N45" s="64">
        <v>60</v>
      </c>
      <c r="O45" s="64">
        <v>18</v>
      </c>
      <c r="P45" s="8">
        <f t="shared" si="12"/>
        <v>96</v>
      </c>
      <c r="Q45" s="65">
        <f t="shared" ref="Q45:U48" si="26">IFERROR(IF(AND((Q$178-$P45)/$M45&gt;0,(Q$178-$P45)/$M45&lt;1),(Q$178-$P45)/$M45,IF((Q$178-$P45)/$M45&gt;0,1,0)),0)</f>
        <v>0</v>
      </c>
      <c r="R45" s="65">
        <f t="shared" si="26"/>
        <v>0</v>
      </c>
      <c r="S45" s="65">
        <f t="shared" si="26"/>
        <v>0</v>
      </c>
      <c r="T45" s="65">
        <f t="shared" si="26"/>
        <v>0</v>
      </c>
      <c r="U45" s="65">
        <f t="shared" si="26"/>
        <v>0</v>
      </c>
      <c r="V45" s="61">
        <f t="shared" si="13"/>
        <v>0</v>
      </c>
      <c r="W45" s="61">
        <f t="shared" si="14"/>
        <v>0</v>
      </c>
      <c r="X45" s="61">
        <f t="shared" si="15"/>
        <v>0</v>
      </c>
      <c r="Y45" s="61">
        <f t="shared" si="16"/>
        <v>0</v>
      </c>
      <c r="Z45" s="61">
        <f t="shared" si="17"/>
        <v>0</v>
      </c>
      <c r="AA45" s="111"/>
    </row>
    <row r="46" spans="1:28" s="112" customFormat="1" ht="21" customHeight="1" x14ac:dyDescent="0.25">
      <c r="A46" s="134"/>
      <c r="B46" s="11"/>
      <c r="C46" s="9" t="s">
        <v>193</v>
      </c>
      <c r="D46" s="224">
        <f>+'KÓP ÍBUDARHUSNÆDI'!D45</f>
        <v>4</v>
      </c>
      <c r="E46" s="297" t="s">
        <v>143</v>
      </c>
      <c r="F46" s="11"/>
      <c r="G46" s="354">
        <v>5000</v>
      </c>
      <c r="H46" s="298">
        <v>0</v>
      </c>
      <c r="I46" s="298">
        <v>0</v>
      </c>
      <c r="J46" s="298">
        <f t="shared" si="10"/>
        <v>0</v>
      </c>
      <c r="K46" s="111"/>
      <c r="L46" s="64">
        <f>+'KÓP ÍBUDARHUSNÆDI'!L45</f>
        <v>4</v>
      </c>
      <c r="M46" s="8">
        <f t="shared" si="11"/>
        <v>48</v>
      </c>
      <c r="N46" s="64">
        <f>+'KÓP ÍBUDARHUSNÆDI'!N45</f>
        <v>48</v>
      </c>
      <c r="O46" s="64">
        <f>+'KÓP ÍBUDARHUSNÆDI'!O45</f>
        <v>18</v>
      </c>
      <c r="P46" s="8">
        <f t="shared" si="12"/>
        <v>84</v>
      </c>
      <c r="Q46" s="65">
        <f t="shared" si="26"/>
        <v>0</v>
      </c>
      <c r="R46" s="65">
        <f t="shared" si="26"/>
        <v>0</v>
      </c>
      <c r="S46" s="65">
        <f t="shared" si="26"/>
        <v>0</v>
      </c>
      <c r="T46" s="65">
        <f t="shared" si="26"/>
        <v>0</v>
      </c>
      <c r="U46" s="65">
        <f t="shared" si="26"/>
        <v>0</v>
      </c>
      <c r="V46" s="61">
        <f t="shared" si="13"/>
        <v>0</v>
      </c>
      <c r="W46" s="61">
        <f t="shared" si="14"/>
        <v>0</v>
      </c>
      <c r="X46" s="61">
        <f t="shared" si="15"/>
        <v>0</v>
      </c>
      <c r="Y46" s="61">
        <f t="shared" si="16"/>
        <v>0</v>
      </c>
      <c r="Z46" s="61">
        <f t="shared" si="17"/>
        <v>0</v>
      </c>
      <c r="AA46" s="111"/>
    </row>
    <row r="47" spans="1:28" s="112" customFormat="1" ht="21" customHeight="1" x14ac:dyDescent="0.25">
      <c r="A47" s="134"/>
      <c r="B47" s="11"/>
      <c r="C47" s="9" t="s">
        <v>245</v>
      </c>
      <c r="D47" s="224">
        <f>+'KÓP ÍBUDARHUSNÆDI'!D46</f>
        <v>2</v>
      </c>
      <c r="E47" s="297" t="s">
        <v>143</v>
      </c>
      <c r="F47" s="11"/>
      <c r="G47" s="354">
        <v>2000</v>
      </c>
      <c r="H47" s="298">
        <v>0</v>
      </c>
      <c r="I47" s="298">
        <v>0</v>
      </c>
      <c r="J47" s="298">
        <f t="shared" si="10"/>
        <v>2000</v>
      </c>
      <c r="K47" s="111"/>
      <c r="L47" s="64">
        <f>+'KÓP ÍBUDARHUSNÆDI'!L46</f>
        <v>10</v>
      </c>
      <c r="M47" s="8">
        <f t="shared" si="11"/>
        <v>120</v>
      </c>
      <c r="N47" s="64">
        <f>+'KÓP ÍBUDARHUSNÆDI'!N46</f>
        <v>18</v>
      </c>
      <c r="O47" s="64">
        <f>+'KÓP ÍBUDARHUSNÆDI'!O46</f>
        <v>18</v>
      </c>
      <c r="P47" s="8">
        <f t="shared" si="12"/>
        <v>54</v>
      </c>
      <c r="Q47" s="65">
        <f t="shared" si="26"/>
        <v>0</v>
      </c>
      <c r="R47" s="65">
        <f t="shared" si="26"/>
        <v>0</v>
      </c>
      <c r="S47" s="65">
        <f t="shared" si="26"/>
        <v>0</v>
      </c>
      <c r="T47" s="65">
        <f t="shared" si="26"/>
        <v>0</v>
      </c>
      <c r="U47" s="65">
        <f t="shared" si="26"/>
        <v>0</v>
      </c>
      <c r="V47" s="64">
        <f t="shared" si="13"/>
        <v>0</v>
      </c>
      <c r="W47" s="64">
        <f t="shared" si="14"/>
        <v>0</v>
      </c>
      <c r="X47" s="64">
        <f t="shared" si="15"/>
        <v>0</v>
      </c>
      <c r="Y47" s="64">
        <f t="shared" si="16"/>
        <v>0</v>
      </c>
      <c r="Z47" s="64">
        <v>0</v>
      </c>
      <c r="AA47" s="111"/>
    </row>
    <row r="48" spans="1:28" s="112" customFormat="1" ht="21" customHeight="1" x14ac:dyDescent="0.25">
      <c r="A48" s="134"/>
      <c r="B48" s="11"/>
      <c r="C48" s="9" t="s">
        <v>170</v>
      </c>
      <c r="D48" s="224">
        <f>+'KÓP ÍBUDARHUSNÆDI'!D47</f>
        <v>5</v>
      </c>
      <c r="E48" s="297" t="s">
        <v>143</v>
      </c>
      <c r="F48" s="11"/>
      <c r="G48" s="354">
        <v>5000</v>
      </c>
      <c r="H48" s="298">
        <v>0</v>
      </c>
      <c r="I48" s="298">
        <v>0</v>
      </c>
      <c r="J48" s="298">
        <f t="shared" si="10"/>
        <v>0</v>
      </c>
      <c r="K48" s="111"/>
      <c r="L48" s="64">
        <f>+'KÓP ÍBUDARHUSNÆDI'!L47</f>
        <v>8</v>
      </c>
      <c r="M48" s="8">
        <f t="shared" si="11"/>
        <v>96</v>
      </c>
      <c r="N48" s="64">
        <f>+'KÓP ÍBUDARHUSNÆDI'!N47</f>
        <v>60</v>
      </c>
      <c r="O48" s="64">
        <f>+'KÓP ÍBUDARHUSNÆDI'!O47</f>
        <v>18</v>
      </c>
      <c r="P48" s="8">
        <f t="shared" si="12"/>
        <v>96</v>
      </c>
      <c r="Q48" s="65">
        <f t="shared" si="26"/>
        <v>0</v>
      </c>
      <c r="R48" s="65">
        <f t="shared" si="26"/>
        <v>0</v>
      </c>
      <c r="S48" s="65">
        <f t="shared" si="26"/>
        <v>0</v>
      </c>
      <c r="T48" s="65">
        <f t="shared" si="26"/>
        <v>0</v>
      </c>
      <c r="U48" s="65">
        <f t="shared" si="26"/>
        <v>0</v>
      </c>
      <c r="V48" s="61">
        <f t="shared" si="13"/>
        <v>0</v>
      </c>
      <c r="W48" s="61">
        <f t="shared" si="14"/>
        <v>0</v>
      </c>
      <c r="X48" s="61">
        <f t="shared" si="15"/>
        <v>0</v>
      </c>
      <c r="Y48" s="61">
        <f t="shared" si="16"/>
        <v>0</v>
      </c>
      <c r="Z48" s="61">
        <f t="shared" si="17"/>
        <v>0</v>
      </c>
      <c r="AA48" s="111"/>
    </row>
    <row r="49" spans="1:27" s="325" customFormat="1" ht="21" customHeight="1" x14ac:dyDescent="0.25">
      <c r="A49" s="315"/>
      <c r="B49" s="320"/>
      <c r="C49" s="317" t="s">
        <v>172</v>
      </c>
      <c r="D49" s="318">
        <f>+'KÓP ÍBUDARHUSNÆDI'!D48</f>
        <v>1</v>
      </c>
      <c r="E49" s="319" t="s">
        <v>143</v>
      </c>
      <c r="F49" s="320"/>
      <c r="G49" s="321">
        <v>0</v>
      </c>
      <c r="H49" s="322">
        <v>0</v>
      </c>
      <c r="I49" s="322">
        <v>0</v>
      </c>
      <c r="J49" s="322">
        <f t="shared" si="10"/>
        <v>0</v>
      </c>
      <c r="K49" s="323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323"/>
    </row>
    <row r="50" spans="1:27" s="112" customFormat="1" ht="21" customHeight="1" x14ac:dyDescent="0.25">
      <c r="A50" s="134"/>
      <c r="B50" s="11"/>
      <c r="C50" s="9" t="s">
        <v>171</v>
      </c>
      <c r="D50" s="224">
        <f>+'KÓP ÍBUDARHUSNÆDI'!D49</f>
        <v>3</v>
      </c>
      <c r="E50" s="297" t="s">
        <v>143</v>
      </c>
      <c r="F50" s="11"/>
      <c r="G50" s="354">
        <v>17000</v>
      </c>
      <c r="H50" s="298">
        <v>0</v>
      </c>
      <c r="I50" s="298">
        <v>0</v>
      </c>
      <c r="J50" s="298">
        <f t="shared" si="10"/>
        <v>0</v>
      </c>
      <c r="K50" s="111"/>
      <c r="L50" s="334" t="s">
        <v>221</v>
      </c>
      <c r="M50" s="333"/>
      <c r="N50" s="333"/>
      <c r="O50" s="333"/>
      <c r="P50" s="333"/>
      <c r="Q50" s="333"/>
      <c r="R50" s="333"/>
      <c r="S50" s="333"/>
      <c r="T50" s="333"/>
      <c r="U50" s="333"/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111"/>
    </row>
    <row r="51" spans="1:27" s="112" customFormat="1" ht="21" customHeight="1" x14ac:dyDescent="0.25">
      <c r="A51" s="134"/>
      <c r="B51" s="11"/>
      <c r="C51" s="9" t="s">
        <v>174</v>
      </c>
      <c r="D51" s="224">
        <f>+'KÓP ÍBUDARHUSNÆDI'!D50</f>
        <v>2</v>
      </c>
      <c r="E51" s="297" t="s">
        <v>143</v>
      </c>
      <c r="F51" s="11"/>
      <c r="G51" s="354">
        <v>2000</v>
      </c>
      <c r="H51" s="298">
        <v>0</v>
      </c>
      <c r="I51" s="298">
        <v>0</v>
      </c>
      <c r="J51" s="298">
        <f t="shared" si="10"/>
        <v>2000</v>
      </c>
      <c r="K51" s="131"/>
      <c r="L51" s="334"/>
      <c r="M51" s="333"/>
      <c r="N51" s="333"/>
      <c r="O51" s="333"/>
      <c r="P51" s="333"/>
      <c r="Q51" s="333"/>
      <c r="R51" s="333"/>
      <c r="S51" s="333"/>
      <c r="T51" s="333"/>
      <c r="U51" s="333"/>
      <c r="V51" s="64"/>
      <c r="W51" s="64"/>
      <c r="X51" s="64"/>
      <c r="Y51" s="64"/>
      <c r="Z51" s="64"/>
      <c r="AA51" s="131"/>
    </row>
    <row r="52" spans="1:27" s="325" customFormat="1" ht="21" customHeight="1" x14ac:dyDescent="0.25">
      <c r="A52" s="315"/>
      <c r="B52" s="320"/>
      <c r="C52" s="317" t="s">
        <v>176</v>
      </c>
      <c r="D52" s="318">
        <f>+'KÓP ÍBUDARHUSNÆDI'!D51</f>
        <v>5</v>
      </c>
      <c r="E52" s="319" t="s">
        <v>143</v>
      </c>
      <c r="F52" s="320"/>
      <c r="G52" s="321">
        <v>0</v>
      </c>
      <c r="H52" s="322">
        <v>0</v>
      </c>
      <c r="I52" s="322">
        <v>0</v>
      </c>
      <c r="J52" s="322">
        <f t="shared" si="10"/>
        <v>0</v>
      </c>
      <c r="K52" s="32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 s="323"/>
    </row>
    <row r="53" spans="1:27" s="317" customFormat="1" ht="21" customHeight="1" x14ac:dyDescent="0.25">
      <c r="A53" s="351"/>
      <c r="B53" s="316"/>
      <c r="D53" s="318"/>
      <c r="E53" s="319"/>
      <c r="F53" s="316"/>
      <c r="G53" s="321"/>
      <c r="H53" s="322"/>
      <c r="I53" s="322"/>
      <c r="J53" s="322"/>
      <c r="K53" s="316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 s="316"/>
    </row>
    <row r="54" spans="1:27" s="325" customFormat="1" ht="21" customHeight="1" x14ac:dyDescent="0.25">
      <c r="A54" s="315"/>
      <c r="B54" s="320"/>
      <c r="C54" s="317" t="s">
        <v>175</v>
      </c>
      <c r="D54" s="318">
        <f>+'KÓP ÍBUDARHUSNÆDI'!D53</f>
        <v>1</v>
      </c>
      <c r="E54" s="319" t="s">
        <v>143</v>
      </c>
      <c r="F54" s="320"/>
      <c r="G54" s="321">
        <v>0</v>
      </c>
      <c r="H54" s="322">
        <v>0</v>
      </c>
      <c r="I54" s="322">
        <v>0</v>
      </c>
      <c r="J54" s="322">
        <f t="shared" si="10"/>
        <v>0</v>
      </c>
      <c r="K54" s="32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323"/>
    </row>
    <row r="55" spans="1:27" s="325" customFormat="1" ht="21" customHeight="1" x14ac:dyDescent="0.25">
      <c r="A55" s="315"/>
      <c r="B55" s="320"/>
      <c r="C55" s="317" t="s">
        <v>177</v>
      </c>
      <c r="D55" s="318">
        <f>+'KÓP ÍBUDARHUSNÆDI'!D54</f>
        <v>4</v>
      </c>
      <c r="E55" s="319" t="s">
        <v>143</v>
      </c>
      <c r="F55" s="320"/>
      <c r="G55" s="321">
        <v>0</v>
      </c>
      <c r="H55" s="322">
        <v>0</v>
      </c>
      <c r="I55" s="322">
        <v>0</v>
      </c>
      <c r="J55" s="322">
        <f t="shared" si="10"/>
        <v>0</v>
      </c>
      <c r="K55" s="323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 s="323"/>
    </row>
    <row r="56" spans="1:27" s="325" customFormat="1" ht="21" customHeight="1" x14ac:dyDescent="0.25">
      <c r="A56" s="315"/>
      <c r="B56" s="320"/>
      <c r="C56" s="317" t="s">
        <v>179</v>
      </c>
      <c r="D56" s="318">
        <f>+'KÓP ÍBUDARHUSNÆDI'!D55</f>
        <v>1</v>
      </c>
      <c r="E56" s="319" t="s">
        <v>145</v>
      </c>
      <c r="F56" s="320"/>
      <c r="G56" s="321">
        <v>0</v>
      </c>
      <c r="H56" s="322">
        <v>0</v>
      </c>
      <c r="I56" s="322">
        <v>0</v>
      </c>
      <c r="J56" s="322">
        <f t="shared" si="10"/>
        <v>0</v>
      </c>
      <c r="K56" s="323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23"/>
    </row>
    <row r="57" spans="1:27" s="112" customFormat="1" ht="21" customHeight="1" x14ac:dyDescent="0.25">
      <c r="A57" s="134"/>
      <c r="B57" s="11"/>
      <c r="C57" s="9" t="s">
        <v>203</v>
      </c>
      <c r="D57" s="224">
        <f>+'KÓP ÍBUDARHUSNÆDI'!D56</f>
        <v>2</v>
      </c>
      <c r="E57" s="297" t="s">
        <v>145</v>
      </c>
      <c r="F57" s="11"/>
      <c r="G57" s="1">
        <v>87409</v>
      </c>
      <c r="H57" s="298">
        <v>77609</v>
      </c>
      <c r="I57" s="298">
        <v>0</v>
      </c>
      <c r="J57" s="298">
        <f t="shared" ref="J57:J58" si="27">+IF(D57=1,(G57-H57-I57),IF(D57=2,(G57-H57-I57),0))</f>
        <v>9800</v>
      </c>
      <c r="K57" s="111"/>
      <c r="L57" s="334" t="s">
        <v>221</v>
      </c>
      <c r="M57" s="340"/>
      <c r="N57" s="340"/>
      <c r="O57" s="340"/>
      <c r="P57" s="340"/>
      <c r="Q57" s="340"/>
      <c r="R57" s="340"/>
      <c r="S57" s="340"/>
      <c r="T57" s="340"/>
      <c r="U57" s="340"/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111"/>
    </row>
    <row r="58" spans="1:27" s="112" customFormat="1" ht="21" customHeight="1" x14ac:dyDescent="0.25">
      <c r="A58" s="134"/>
      <c r="B58" s="11"/>
      <c r="C58" s="9" t="s">
        <v>204</v>
      </c>
      <c r="D58" s="224">
        <v>2</v>
      </c>
      <c r="E58" s="297" t="s">
        <v>145</v>
      </c>
      <c r="F58" s="11"/>
      <c r="G58" s="1">
        <v>22200</v>
      </c>
      <c r="H58" s="298">
        <v>0</v>
      </c>
      <c r="I58" s="298">
        <v>0</v>
      </c>
      <c r="J58" s="298">
        <f t="shared" si="27"/>
        <v>22200</v>
      </c>
      <c r="K58" s="131"/>
      <c r="L58" s="334" t="s">
        <v>221</v>
      </c>
      <c r="M58" s="340"/>
      <c r="N58" s="340"/>
      <c r="O58" s="340"/>
      <c r="P58" s="340"/>
      <c r="Q58" s="340"/>
      <c r="R58" s="340"/>
      <c r="S58" s="340"/>
      <c r="T58" s="340"/>
      <c r="U58" s="340"/>
      <c r="V58" s="64">
        <v>0</v>
      </c>
      <c r="W58" s="64">
        <v>0</v>
      </c>
      <c r="X58" s="64">
        <v>0</v>
      </c>
      <c r="Y58" s="64">
        <v>4000</v>
      </c>
      <c r="Z58" s="64">
        <v>0</v>
      </c>
      <c r="AA58" s="131"/>
    </row>
    <row r="59" spans="1:27" s="325" customFormat="1" ht="21" customHeight="1" x14ac:dyDescent="0.25">
      <c r="A59" s="315"/>
      <c r="B59" s="320"/>
      <c r="C59" s="317" t="s">
        <v>180</v>
      </c>
      <c r="D59" s="318">
        <f>+'KÓP ÍBUDARHUSNÆDI'!D58</f>
        <v>1</v>
      </c>
      <c r="E59" s="319" t="s">
        <v>145</v>
      </c>
      <c r="F59" s="320"/>
      <c r="G59" s="321">
        <v>0</v>
      </c>
      <c r="H59" s="322">
        <v>0</v>
      </c>
      <c r="I59" s="322">
        <v>0</v>
      </c>
      <c r="J59" s="322">
        <f t="shared" si="10"/>
        <v>0</v>
      </c>
      <c r="K59" s="323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 s="323"/>
    </row>
    <row r="60" spans="1:27" s="325" customFormat="1" ht="21" customHeight="1" x14ac:dyDescent="0.25">
      <c r="A60" s="315"/>
      <c r="B60" s="320"/>
      <c r="C60" s="317" t="s">
        <v>205</v>
      </c>
      <c r="D60" s="318">
        <f>+'KÓP ÍBUDARHUSNÆDI'!D59</f>
        <v>3</v>
      </c>
      <c r="E60" s="319" t="s">
        <v>145</v>
      </c>
      <c r="F60" s="320"/>
      <c r="G60" s="321">
        <v>0</v>
      </c>
      <c r="H60" s="322">
        <v>0</v>
      </c>
      <c r="I60" s="322">
        <v>0</v>
      </c>
      <c r="J60" s="322">
        <f t="shared" si="10"/>
        <v>0</v>
      </c>
      <c r="K60" s="323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 s="323"/>
    </row>
    <row r="61" spans="1:27" s="112" customFormat="1" ht="21" customHeight="1" x14ac:dyDescent="0.25">
      <c r="A61" s="134"/>
      <c r="B61" s="11"/>
      <c r="C61" s="9" t="s">
        <v>182</v>
      </c>
      <c r="D61" s="224">
        <f>+'KÓP ÍBUDARHUSNÆDI'!D60</f>
        <v>2</v>
      </c>
      <c r="E61" s="297" t="s">
        <v>145</v>
      </c>
      <c r="F61" s="11"/>
      <c r="G61" s="1">
        <v>12000</v>
      </c>
      <c r="H61" s="298">
        <v>0</v>
      </c>
      <c r="I61" s="298">
        <v>0</v>
      </c>
      <c r="J61" s="298">
        <f t="shared" si="10"/>
        <v>12000</v>
      </c>
      <c r="K61" s="111"/>
      <c r="L61" s="64">
        <f>+'KÓP ÍBUDARHUSNÆDI'!L60</f>
        <v>2</v>
      </c>
      <c r="M61" s="8">
        <f t="shared" si="11"/>
        <v>24</v>
      </c>
      <c r="N61" s="64">
        <f>+'KÓP ÍBUDARHUSNÆDI'!N60</f>
        <v>24</v>
      </c>
      <c r="O61" s="64">
        <f>+'KÓP ÍBUDARHUSNÆDI'!O60</f>
        <v>18</v>
      </c>
      <c r="P61" s="8">
        <f t="shared" si="12"/>
        <v>60</v>
      </c>
      <c r="Q61" s="65">
        <f>IFERROR(IF(AND((Q$178-$P61)/$M61&gt;0,(Q$178-$P61)/$M61&lt;1),(Q$178-$P61)/$M61,IF((Q$178-$P61)/$M61&gt;0,1,0)),0)</f>
        <v>0</v>
      </c>
      <c r="R61" s="65">
        <f>IFERROR(IF(AND((R$178-$P61)/$M61&gt;0,(R$178-$P61)/$M61&lt;1),(R$178-$P61)/$M61,IF((R$178-$P61)/$M61&gt;0,1,0)),0)</f>
        <v>0</v>
      </c>
      <c r="S61" s="65">
        <f>IFERROR(IF(AND((S$178-$P61)/$M61&gt;0,(S$178-$P61)/$M61&lt;1),(S$178-$P61)/$M61,IF((S$178-$P61)/$M61&gt;0,1,0)),0)</f>
        <v>0</v>
      </c>
      <c r="T61" s="65">
        <f>IFERROR(IF(AND((T$178-$P61)/$M61&gt;0,(T$178-$P61)/$M61&lt;1),(T$178-$P61)/$M61,IF((T$178-$P61)/$M61&gt;0,1,0)),0)</f>
        <v>0</v>
      </c>
      <c r="U61" s="65">
        <f>IFERROR(IF(AND((U$178-$P61)/$M61&gt;0,(U$178-$P61)/$M61&lt;1),(U$178-$P61)/$M61,IF((U$178-$P61)/$M61&gt;0,1,0)),0)</f>
        <v>0</v>
      </c>
      <c r="V61" s="61">
        <f t="shared" si="13"/>
        <v>0</v>
      </c>
      <c r="W61" s="61">
        <f t="shared" si="14"/>
        <v>0</v>
      </c>
      <c r="X61" s="61">
        <f t="shared" si="15"/>
        <v>0</v>
      </c>
      <c r="Y61" s="61">
        <f t="shared" si="16"/>
        <v>0</v>
      </c>
      <c r="Z61" s="61">
        <f t="shared" si="17"/>
        <v>0</v>
      </c>
      <c r="AA61" s="111"/>
    </row>
    <row r="62" spans="1:27" s="112" customFormat="1" ht="21" customHeight="1" x14ac:dyDescent="0.25">
      <c r="A62" s="134"/>
      <c r="B62" s="11"/>
      <c r="C62" s="9" t="s">
        <v>214</v>
      </c>
      <c r="D62" s="318">
        <f>+'KÓP ÍBUDARHUSNÆDI'!D61</f>
        <v>3</v>
      </c>
      <c r="E62" s="319" t="s">
        <v>145</v>
      </c>
      <c r="F62" s="320"/>
      <c r="G62" s="321">
        <v>0</v>
      </c>
      <c r="H62" s="322">
        <v>0</v>
      </c>
      <c r="I62" s="322">
        <v>0</v>
      </c>
      <c r="J62" s="322">
        <f t="shared" ref="J62" si="28">+IF(D62=1,(G62-H62-I62),IF(D62=2,(G62-H62-I62),0))</f>
        <v>0</v>
      </c>
      <c r="K62" s="323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 s="131"/>
    </row>
    <row r="63" spans="1:27" s="112" customFormat="1" ht="21" customHeight="1" x14ac:dyDescent="0.25">
      <c r="A63" s="134"/>
      <c r="B63" s="11"/>
      <c r="C63" s="9" t="s">
        <v>183</v>
      </c>
      <c r="D63" s="224">
        <f>+'KÓP ÍBUDARHUSNÆDI'!D62</f>
        <v>2</v>
      </c>
      <c r="E63" s="297" t="s">
        <v>146</v>
      </c>
      <c r="F63" s="11"/>
      <c r="G63" s="1">
        <v>55800</v>
      </c>
      <c r="H63" s="298">
        <v>0</v>
      </c>
      <c r="I63" s="298">
        <v>0</v>
      </c>
      <c r="J63" s="298">
        <f t="shared" si="10"/>
        <v>55800</v>
      </c>
      <c r="K63" s="111"/>
      <c r="L63" s="64">
        <f>+'KÓP ÍBUDARHUSNÆDI'!L62</f>
        <v>7</v>
      </c>
      <c r="M63" s="8">
        <f t="shared" si="11"/>
        <v>84</v>
      </c>
      <c r="N63" s="64">
        <f>+'KÓP ÍBUDARHUSNÆDI'!N62</f>
        <v>4</v>
      </c>
      <c r="O63" s="64">
        <f>+'KÓP ÍBUDARHUSNÆDI'!O62</f>
        <v>16</v>
      </c>
      <c r="P63" s="8">
        <f t="shared" si="12"/>
        <v>38</v>
      </c>
      <c r="Q63" s="65">
        <f>IFERROR(IF(AND((Q$178-$P63)/$M63&gt;0,(Q$178-$P63)/$M63&lt;1),(Q$178-$P63)/$M63,IF((Q$178-$P63)/$M63&gt;0,1,0)),0)</f>
        <v>0</v>
      </c>
      <c r="R63" s="65">
        <f>IFERROR(IF(AND((R$178-$P63)/$M63&gt;0,(R$178-$P63)/$M63&lt;1),(R$178-$P63)/$M63,IF((R$178-$P63)/$M63&gt;0,1,0)),0)</f>
        <v>0</v>
      </c>
      <c r="S63" s="65">
        <f>IFERROR(IF(AND((S$178-$P63)/$M63&gt;0,(S$178-$P63)/$M63&lt;1),(S$178-$P63)/$M63,IF((S$178-$P63)/$M63&gt;0,1,0)),0)</f>
        <v>0</v>
      </c>
      <c r="T63" s="65">
        <f>IFERROR(IF(AND((T$178-$P63)/$M63&gt;0,(T$178-$P63)/$M63&lt;1),(T$178-$P63)/$M63,IF((T$178-$P63)/$M63&gt;0,1,0)),0)</f>
        <v>4.7619047619047616E-2</v>
      </c>
      <c r="U63" s="65">
        <f>IFERROR(IF(AND((U$178-$P63)/$M63&gt;0,(U$178-$P63)/$M63&lt;1),(U$178-$P63)/$M63,IF((U$178-$P63)/$M63&gt;0,1,0)),0)</f>
        <v>0.19047619047619047</v>
      </c>
      <c r="V63" s="64">
        <v>0</v>
      </c>
      <c r="W63" s="64">
        <v>0</v>
      </c>
      <c r="X63" s="64">
        <v>0</v>
      </c>
      <c r="Y63" s="64">
        <v>0</v>
      </c>
      <c r="Z63" s="64">
        <v>1500</v>
      </c>
      <c r="AA63" s="111"/>
    </row>
    <row r="64" spans="1:27" s="325" customFormat="1" ht="21" customHeight="1" x14ac:dyDescent="0.25">
      <c r="A64" s="315"/>
      <c r="B64" s="320"/>
      <c r="C64" s="317" t="s">
        <v>184</v>
      </c>
      <c r="D64" s="318">
        <f>+'KÓP ÍBUDARHUSNÆDI'!D63</f>
        <v>1</v>
      </c>
      <c r="E64" s="319" t="s">
        <v>146</v>
      </c>
      <c r="F64" s="320"/>
      <c r="G64" s="321">
        <v>0</v>
      </c>
      <c r="H64" s="322">
        <v>0</v>
      </c>
      <c r="I64" s="322">
        <v>0</v>
      </c>
      <c r="J64" s="322">
        <f t="shared" si="10"/>
        <v>0</v>
      </c>
      <c r="K64" s="323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 s="323"/>
    </row>
    <row r="65" spans="1:27" s="325" customFormat="1" ht="21" customHeight="1" x14ac:dyDescent="0.25">
      <c r="A65" s="315"/>
      <c r="B65" s="320"/>
      <c r="C65" s="317" t="s">
        <v>188</v>
      </c>
      <c r="D65" s="318">
        <f>+'KÓP ÍBUDARHUSNÆDI'!D64</f>
        <v>3</v>
      </c>
      <c r="E65" s="319" t="s">
        <v>147</v>
      </c>
      <c r="F65" s="320"/>
      <c r="G65" s="321">
        <v>0</v>
      </c>
      <c r="H65" s="322">
        <v>0</v>
      </c>
      <c r="I65" s="322">
        <v>0</v>
      </c>
      <c r="J65" s="322">
        <f t="shared" si="10"/>
        <v>0</v>
      </c>
      <c r="K65" s="323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23"/>
    </row>
    <row r="66" spans="1:27" s="112" customFormat="1" ht="21" customHeight="1" x14ac:dyDescent="0.25">
      <c r="A66" s="134"/>
      <c r="B66" s="11"/>
      <c r="C66" s="9" t="s">
        <v>189</v>
      </c>
      <c r="D66" s="224">
        <f>+'KÓP ÍBUDARHUSNÆDI'!D64</f>
        <v>3</v>
      </c>
      <c r="E66" s="297" t="s">
        <v>147</v>
      </c>
      <c r="F66" s="11"/>
      <c r="G66" s="1">
        <v>2000</v>
      </c>
      <c r="H66" s="298">
        <v>0</v>
      </c>
      <c r="I66" s="298">
        <v>0</v>
      </c>
      <c r="J66" s="298">
        <f t="shared" si="10"/>
        <v>0</v>
      </c>
      <c r="K66" s="131"/>
      <c r="L66" s="334"/>
      <c r="M66" s="340"/>
      <c r="N66" s="340"/>
      <c r="O66" s="340"/>
      <c r="P66" s="340"/>
      <c r="Q66" s="340"/>
      <c r="R66" s="340"/>
      <c r="S66" s="340"/>
      <c r="T66" s="340"/>
      <c r="U66" s="340"/>
      <c r="V66" s="64"/>
      <c r="W66" s="64"/>
      <c r="X66" s="64"/>
      <c r="Y66" s="64"/>
      <c r="Z66" s="64"/>
      <c r="AA66" s="131"/>
    </row>
    <row r="67" spans="1:27" s="112" customFormat="1" ht="21" customHeight="1" x14ac:dyDescent="0.25">
      <c r="A67" s="134"/>
      <c r="B67" s="11"/>
      <c r="C67" s="9" t="s">
        <v>197</v>
      </c>
      <c r="D67" s="224">
        <f>+'KÓP ÍBUDARHUSNÆDI'!D65</f>
        <v>1</v>
      </c>
      <c r="E67" s="297" t="s">
        <v>147</v>
      </c>
      <c r="F67" s="11"/>
      <c r="G67" s="1">
        <v>36000</v>
      </c>
      <c r="H67" s="298">
        <v>16800</v>
      </c>
      <c r="I67" s="298">
        <v>3000</v>
      </c>
      <c r="J67" s="298">
        <f t="shared" si="10"/>
        <v>16200</v>
      </c>
      <c r="K67" s="131"/>
      <c r="L67" s="334" t="s">
        <v>221</v>
      </c>
      <c r="M67" s="340"/>
      <c r="N67" s="340"/>
      <c r="O67" s="340"/>
      <c r="P67" s="340"/>
      <c r="Q67" s="340"/>
      <c r="R67" s="340"/>
      <c r="S67" s="340"/>
      <c r="T67" s="340"/>
      <c r="U67" s="340"/>
      <c r="V67" s="64">
        <v>3000</v>
      </c>
      <c r="W67" s="64">
        <v>2000</v>
      </c>
      <c r="X67" s="64">
        <v>2500</v>
      </c>
      <c r="Y67" s="64">
        <v>0</v>
      </c>
      <c r="Z67" s="64">
        <v>2500</v>
      </c>
      <c r="AA67" s="131"/>
    </row>
    <row r="68" spans="1:27" s="325" customFormat="1" ht="21" customHeight="1" x14ac:dyDescent="0.25">
      <c r="A68" s="315"/>
      <c r="B68" s="320"/>
      <c r="C68" s="317" t="s">
        <v>195</v>
      </c>
      <c r="D68" s="318">
        <f>+'KÓP ÍBUDARHUSNÆDI'!D66</f>
        <v>1</v>
      </c>
      <c r="E68" s="319" t="s">
        <v>147</v>
      </c>
      <c r="F68" s="320"/>
      <c r="G68" s="321">
        <v>0</v>
      </c>
      <c r="H68" s="322">
        <v>0</v>
      </c>
      <c r="I68" s="322">
        <v>0</v>
      </c>
      <c r="J68" s="322">
        <f t="shared" si="10"/>
        <v>0</v>
      </c>
      <c r="K68" s="323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 s="323"/>
    </row>
    <row r="69" spans="1:27" s="112" customFormat="1" ht="21" customHeight="1" x14ac:dyDescent="0.25">
      <c r="A69" s="134"/>
      <c r="B69" s="11"/>
      <c r="C69" s="9" t="s">
        <v>194</v>
      </c>
      <c r="D69" s="224">
        <f>+'KÓP ÍBUDARHUSNÆDI'!D67</f>
        <v>1</v>
      </c>
      <c r="E69" s="297" t="s">
        <v>147</v>
      </c>
      <c r="F69" s="11"/>
      <c r="G69" s="1">
        <v>53265</v>
      </c>
      <c r="H69" s="298">
        <v>35665</v>
      </c>
      <c r="I69" s="298">
        <v>10000</v>
      </c>
      <c r="J69" s="298">
        <v>6708</v>
      </c>
      <c r="K69" s="131"/>
      <c r="L69" s="334" t="s">
        <v>221</v>
      </c>
      <c r="M69" s="340"/>
      <c r="N69" s="340"/>
      <c r="O69" s="340"/>
      <c r="P69" s="340"/>
      <c r="Q69" s="340"/>
      <c r="R69" s="340"/>
      <c r="S69" s="340"/>
      <c r="T69" s="340"/>
      <c r="U69" s="340"/>
      <c r="V69" s="64">
        <v>0</v>
      </c>
      <c r="W69" s="64">
        <v>0</v>
      </c>
      <c r="X69" s="64">
        <v>0</v>
      </c>
      <c r="Y69" s="64">
        <v>0</v>
      </c>
      <c r="Z69" s="64">
        <v>0</v>
      </c>
      <c r="AA69" s="131"/>
    </row>
    <row r="70" spans="1:27" s="325" customFormat="1" ht="21" customHeight="1" x14ac:dyDescent="0.25">
      <c r="A70" s="315"/>
      <c r="B70" s="320"/>
      <c r="C70" s="317" t="s">
        <v>196</v>
      </c>
      <c r="D70" s="318">
        <f>+'KÓP ÍBUDARHUSNÆDI'!D68</f>
        <v>4</v>
      </c>
      <c r="E70" s="319" t="s">
        <v>147</v>
      </c>
      <c r="F70" s="320"/>
      <c r="G70" s="321">
        <v>0</v>
      </c>
      <c r="H70" s="343">
        <v>0</v>
      </c>
      <c r="I70" s="344">
        <v>0</v>
      </c>
      <c r="J70" s="322">
        <f t="shared" si="10"/>
        <v>0</v>
      </c>
      <c r="K70" s="323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 s="323"/>
    </row>
    <row r="71" spans="1:27" s="325" customFormat="1" ht="21" customHeight="1" x14ac:dyDescent="0.25">
      <c r="A71" s="315"/>
      <c r="B71" s="320"/>
      <c r="C71" s="317" t="s">
        <v>186</v>
      </c>
      <c r="D71" s="318">
        <f>+'KÓP ÍBUDARHUSNÆDI'!D69</f>
        <v>4</v>
      </c>
      <c r="E71" s="319" t="s">
        <v>147</v>
      </c>
      <c r="F71" s="320"/>
      <c r="G71" s="321">
        <v>0</v>
      </c>
      <c r="H71" s="343">
        <v>0</v>
      </c>
      <c r="I71" s="344">
        <v>0</v>
      </c>
      <c r="J71" s="322">
        <f t="shared" si="10"/>
        <v>0</v>
      </c>
      <c r="K71" s="323"/>
      <c r="L71">
        <f>+'KÓP ÍBUDARHUSNÆDI'!L69</f>
        <v>5</v>
      </c>
      <c r="M71">
        <f t="shared" si="11"/>
        <v>60</v>
      </c>
      <c r="N71">
        <f>+'KÓP ÍBUDARHUSNÆDI'!N69</f>
        <v>60</v>
      </c>
      <c r="O71">
        <f>+'KÓP ÍBUDARHUSNÆDI'!O69</f>
        <v>16</v>
      </c>
      <c r="P71">
        <f t="shared" ref="P71" si="29">+N71+O71+18</f>
        <v>94</v>
      </c>
      <c r="Q71">
        <f>IFERROR(IF(AND((Q$178-$P71)/$M71&gt;0,(Q$178-$P71)/$M71&lt;1),(Q$178-$P71)/$M71,IF((Q$178-$P71)/$M71&gt;0,1,0)),0)</f>
        <v>0</v>
      </c>
      <c r="R71">
        <f>IFERROR(IF(AND((R$178-$P71)/$M71&gt;0,(R$178-$P71)/$M71&lt;1),(R$178-$P71)/$M71,IF((R$178-$P71)/$M71&gt;0,1,0)),0)</f>
        <v>0</v>
      </c>
      <c r="S71">
        <f>IFERROR(IF(AND((S$178-$P71)/$M71&gt;0,(S$178-$P71)/$M71&lt;1),(S$178-$P71)/$M71,IF((S$178-$P71)/$M71&gt;0,1,0)),0)</f>
        <v>0</v>
      </c>
      <c r="T71">
        <f>IFERROR(IF(AND((T$178-$P71)/$M71&gt;0,(T$178-$P71)/$M71&lt;1),(T$178-$P71)/$M71,IF((T$178-$P71)/$M71&gt;0,1,0)),0)</f>
        <v>0</v>
      </c>
      <c r="U71">
        <f>IFERROR(IF(AND((U$178-$P71)/$M71&gt;0,(U$178-$P71)/$M71&lt;1),(U$178-$P71)/$M71,IF((U$178-$P71)/$M71&gt;0,1,0)),0)</f>
        <v>0</v>
      </c>
      <c r="V71">
        <f t="shared" ref="V71" si="30">Q71*($G71-$H71)</f>
        <v>0</v>
      </c>
      <c r="W71">
        <f t="shared" ref="W71" si="31">R71*($G71-$H71)-V71</f>
        <v>0</v>
      </c>
      <c r="X71">
        <f t="shared" ref="X71" si="32">S71*($G71-$H71)-SUM(V71:W71)</f>
        <v>0</v>
      </c>
      <c r="Y71">
        <f t="shared" ref="Y71" si="33">T71*($G71-$H71)-SUM(V71:X71)</f>
        <v>0</v>
      </c>
      <c r="Z71">
        <f t="shared" ref="Z71" si="34">U71*($G71-$H71)-SUM(V71:Y71)</f>
        <v>0</v>
      </c>
      <c r="AA71" s="323"/>
    </row>
    <row r="72" spans="1:27" s="130" customFormat="1" ht="21" customHeight="1" x14ac:dyDescent="0.25">
      <c r="A72" s="134"/>
      <c r="B72" s="11"/>
      <c r="C72" s="9" t="s">
        <v>187</v>
      </c>
      <c r="D72" s="224">
        <f>+'KÓP ÍBUDARHUSNÆDI'!D70</f>
        <v>5</v>
      </c>
      <c r="E72" s="297" t="s">
        <v>147</v>
      </c>
      <c r="F72" s="11"/>
      <c r="G72" s="1">
        <v>7000</v>
      </c>
      <c r="H72" s="345">
        <v>0</v>
      </c>
      <c r="I72" s="346">
        <v>0</v>
      </c>
      <c r="J72" s="298">
        <f t="shared" si="10"/>
        <v>0</v>
      </c>
      <c r="K72" s="129"/>
      <c r="L72" s="64"/>
      <c r="M72" s="8"/>
      <c r="N72" s="64"/>
      <c r="O72" s="64"/>
      <c r="P72" s="8"/>
      <c r="Q72" s="65"/>
      <c r="R72" s="65"/>
      <c r="S72" s="65"/>
      <c r="T72" s="65"/>
      <c r="U72" s="65"/>
      <c r="V72" s="61"/>
      <c r="W72" s="61"/>
      <c r="X72" s="61"/>
      <c r="Y72" s="61"/>
      <c r="Z72" s="61"/>
      <c r="AA72" s="129"/>
    </row>
    <row r="73" spans="1:27" s="325" customFormat="1" ht="21" customHeight="1" x14ac:dyDescent="0.25">
      <c r="A73" s="315"/>
      <c r="B73" s="320"/>
      <c r="C73" s="317" t="s">
        <v>190</v>
      </c>
      <c r="D73" s="318"/>
      <c r="E73" s="319" t="s">
        <v>147</v>
      </c>
      <c r="F73" s="320"/>
      <c r="G73" s="321">
        <v>0</v>
      </c>
      <c r="H73" s="343">
        <v>0</v>
      </c>
      <c r="I73" s="344">
        <v>0</v>
      </c>
      <c r="J73" s="322">
        <f t="shared" si="10"/>
        <v>0</v>
      </c>
      <c r="K73" s="32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 s="323"/>
    </row>
    <row r="74" spans="1:27" s="130" customFormat="1" ht="21" customHeight="1" x14ac:dyDescent="0.25">
      <c r="A74" s="134"/>
      <c r="B74" s="11"/>
      <c r="C74" s="9" t="s">
        <v>236</v>
      </c>
      <c r="D74" s="224">
        <v>5</v>
      </c>
      <c r="E74" s="297" t="s">
        <v>147</v>
      </c>
      <c r="F74" s="11"/>
      <c r="G74" s="1">
        <v>6000</v>
      </c>
      <c r="H74" s="345">
        <v>0</v>
      </c>
      <c r="I74" s="346">
        <v>0</v>
      </c>
      <c r="J74" s="298">
        <f t="shared" ref="J74" si="35">+IF(D74=1,(G74-H74-I74),IF(D74=2,(G74-H74-I74),0))</f>
        <v>0</v>
      </c>
      <c r="K74" s="129"/>
      <c r="L74" s="64"/>
      <c r="M74" s="8"/>
      <c r="N74" s="64"/>
      <c r="O74" s="64"/>
      <c r="P74" s="8"/>
      <c r="Q74" s="65"/>
      <c r="R74" s="65"/>
      <c r="S74" s="65"/>
      <c r="T74" s="65"/>
      <c r="U74" s="65"/>
      <c r="V74" s="61"/>
      <c r="W74" s="61"/>
      <c r="X74" s="61"/>
      <c r="Y74" s="61"/>
      <c r="Z74" s="61"/>
      <c r="AA74" s="129"/>
    </row>
    <row r="75" spans="1:27" s="112" customFormat="1" ht="21" customHeight="1" x14ac:dyDescent="0.25">
      <c r="A75" s="134"/>
      <c r="B75" s="11"/>
      <c r="C75" s="295"/>
      <c r="D75" s="295"/>
      <c r="E75" s="11"/>
      <c r="F75" s="11"/>
      <c r="G75" s="1"/>
      <c r="H75" s="345"/>
      <c r="I75" s="346"/>
      <c r="J75" s="298">
        <f t="shared" si="10"/>
        <v>0</v>
      </c>
      <c r="K75" s="111"/>
      <c r="L75" s="64"/>
      <c r="M75" s="8">
        <f t="shared" si="11"/>
        <v>0</v>
      </c>
      <c r="N75" s="64"/>
      <c r="O75" s="64"/>
      <c r="P75" s="8">
        <f t="shared" si="12"/>
        <v>18</v>
      </c>
      <c r="Q75" s="65">
        <f t="shared" ref="Q75:U77" si="36">IFERROR(IF(AND((Q$178-$P75)/$M75&gt;0,(Q$178-$P75)/$M75&lt;1),(Q$178-$P75)/$M75,IF((Q$178-$P75)/$M75&gt;0,1,0)),0)</f>
        <v>0</v>
      </c>
      <c r="R75" s="65">
        <f t="shared" si="36"/>
        <v>0</v>
      </c>
      <c r="S75" s="65">
        <f t="shared" si="36"/>
        <v>0</v>
      </c>
      <c r="T75" s="65">
        <f t="shared" si="36"/>
        <v>0</v>
      </c>
      <c r="U75" s="65">
        <f t="shared" si="36"/>
        <v>0</v>
      </c>
      <c r="V75" s="61">
        <f t="shared" si="13"/>
        <v>0</v>
      </c>
      <c r="W75" s="61">
        <f t="shared" si="14"/>
        <v>0</v>
      </c>
      <c r="X75" s="61">
        <f t="shared" si="15"/>
        <v>0</v>
      </c>
      <c r="Y75" s="61">
        <f t="shared" si="16"/>
        <v>0</v>
      </c>
      <c r="Z75" s="61">
        <f t="shared" si="17"/>
        <v>0</v>
      </c>
      <c r="AA75" s="111"/>
    </row>
    <row r="76" spans="1:27" s="112" customFormat="1" ht="21" customHeight="1" x14ac:dyDescent="0.25">
      <c r="A76" s="134"/>
      <c r="B76" s="11"/>
      <c r="C76" s="295"/>
      <c r="D76" s="295"/>
      <c r="E76" s="11"/>
      <c r="F76" s="11"/>
      <c r="G76" s="1"/>
      <c r="H76" s="345"/>
      <c r="I76" s="346"/>
      <c r="J76" s="298">
        <f t="shared" si="10"/>
        <v>0</v>
      </c>
      <c r="K76" s="111"/>
      <c r="L76" s="64"/>
      <c r="M76" s="8">
        <f t="shared" si="11"/>
        <v>0</v>
      </c>
      <c r="N76" s="64"/>
      <c r="O76" s="64"/>
      <c r="P76" s="8">
        <f t="shared" si="12"/>
        <v>18</v>
      </c>
      <c r="Q76" s="65">
        <f t="shared" si="36"/>
        <v>0</v>
      </c>
      <c r="R76" s="65">
        <f t="shared" si="36"/>
        <v>0</v>
      </c>
      <c r="S76" s="65">
        <f t="shared" si="36"/>
        <v>0</v>
      </c>
      <c r="T76" s="65">
        <f t="shared" si="36"/>
        <v>0</v>
      </c>
      <c r="U76" s="65">
        <f t="shared" si="36"/>
        <v>0</v>
      </c>
      <c r="V76" s="61">
        <f t="shared" si="13"/>
        <v>0</v>
      </c>
      <c r="W76" s="61">
        <f t="shared" si="14"/>
        <v>0</v>
      </c>
      <c r="X76" s="61">
        <f t="shared" si="15"/>
        <v>0</v>
      </c>
      <c r="Y76" s="61">
        <f t="shared" si="16"/>
        <v>0</v>
      </c>
      <c r="Z76" s="61">
        <f t="shared" si="17"/>
        <v>0</v>
      </c>
      <c r="AA76" s="111"/>
    </row>
    <row r="77" spans="1:27" s="112" customFormat="1" ht="21" customHeight="1" x14ac:dyDescent="0.25">
      <c r="A77" s="134"/>
      <c r="B77" s="11"/>
      <c r="C77" s="295"/>
      <c r="D77" s="11"/>
      <c r="E77" s="11"/>
      <c r="F77" s="11"/>
      <c r="G77" s="1"/>
      <c r="H77" s="345"/>
      <c r="I77" s="346"/>
      <c r="J77" s="298">
        <f t="shared" ref="J77:J140" si="37">+IF(D77=1,(G77-H77-I77),IF(D77=2,(G77-H77-I77),0))</f>
        <v>0</v>
      </c>
      <c r="K77" s="111"/>
      <c r="L77" s="64"/>
      <c r="M77" s="8">
        <f t="shared" si="11"/>
        <v>0</v>
      </c>
      <c r="N77" s="64"/>
      <c r="O77" s="64"/>
      <c r="P77" s="8">
        <f t="shared" si="12"/>
        <v>18</v>
      </c>
      <c r="Q77" s="65">
        <f t="shared" si="36"/>
        <v>0</v>
      </c>
      <c r="R77" s="65">
        <f t="shared" si="36"/>
        <v>0</v>
      </c>
      <c r="S77" s="65">
        <f t="shared" si="36"/>
        <v>0</v>
      </c>
      <c r="T77" s="65">
        <f t="shared" si="36"/>
        <v>0</v>
      </c>
      <c r="U77" s="65">
        <f t="shared" si="36"/>
        <v>0</v>
      </c>
      <c r="V77" s="61">
        <f t="shared" si="13"/>
        <v>0</v>
      </c>
      <c r="W77" s="61">
        <f t="shared" si="14"/>
        <v>0</v>
      </c>
      <c r="X77" s="61">
        <f t="shared" si="15"/>
        <v>0</v>
      </c>
      <c r="Y77" s="61">
        <f t="shared" si="16"/>
        <v>0</v>
      </c>
      <c r="Z77" s="61">
        <f t="shared" si="17"/>
        <v>0</v>
      </c>
      <c r="AA77" s="111"/>
    </row>
    <row r="78" spans="1:27" s="112" customFormat="1" ht="21" customHeight="1" x14ac:dyDescent="0.25">
      <c r="A78" s="134"/>
      <c r="B78" s="11"/>
      <c r="C78" s="295"/>
      <c r="D78" s="11"/>
      <c r="E78" s="11"/>
      <c r="F78" s="11"/>
      <c r="G78" s="1"/>
      <c r="H78" s="345"/>
      <c r="I78" s="346"/>
      <c r="J78" s="298">
        <f t="shared" si="37"/>
        <v>0</v>
      </c>
      <c r="K78" s="111"/>
      <c r="L78" s="64"/>
      <c r="M78" s="8">
        <f t="shared" ref="M78:M141" si="38">+L78*12</f>
        <v>0</v>
      </c>
      <c r="N78" s="64"/>
      <c r="O78" s="64"/>
      <c r="P78" s="8">
        <f t="shared" ref="P78:P141" si="39">+N78+O78+18</f>
        <v>18</v>
      </c>
      <c r="Q78" s="65">
        <f t="shared" ref="Q78:U109" si="40">IFERROR(IF(AND((Q$178-$P78)/$M78&gt;0,(Q$178-$P78)/$M78&lt;1),(Q$178-$P78)/$M78,IF((Q$178-$P78)/$M78&gt;0,1,0)),0)</f>
        <v>0</v>
      </c>
      <c r="R78" s="65">
        <f t="shared" si="40"/>
        <v>0</v>
      </c>
      <c r="S78" s="65">
        <f t="shared" si="40"/>
        <v>0</v>
      </c>
      <c r="T78" s="65">
        <f t="shared" si="40"/>
        <v>0</v>
      </c>
      <c r="U78" s="65">
        <f t="shared" si="40"/>
        <v>0</v>
      </c>
      <c r="V78" s="61">
        <f t="shared" ref="V78:V141" si="41">Q78*($G78-$H78)</f>
        <v>0</v>
      </c>
      <c r="W78" s="61">
        <f t="shared" ref="W78:W141" si="42">R78*($G78-$H78)-V78</f>
        <v>0</v>
      </c>
      <c r="X78" s="61">
        <f t="shared" ref="X78:X141" si="43">S78*($G78-$H78)-SUM(V78:W78)</f>
        <v>0</v>
      </c>
      <c r="Y78" s="61">
        <f t="shared" ref="Y78:Y141" si="44">T78*($G78-$H78)-SUM(V78:X78)</f>
        <v>0</v>
      </c>
      <c r="Z78" s="61">
        <f t="shared" ref="Z78:Z141" si="45">U78*($G78-$H78)-SUM(V78:Y78)</f>
        <v>0</v>
      </c>
      <c r="AA78" s="111"/>
    </row>
    <row r="79" spans="1:27" s="112" customFormat="1" ht="21" customHeight="1" x14ac:dyDescent="0.25">
      <c r="A79" s="134"/>
      <c r="B79" s="11"/>
      <c r="C79" s="295"/>
      <c r="D79" s="11"/>
      <c r="E79" s="11"/>
      <c r="F79" s="11"/>
      <c r="G79" s="1"/>
      <c r="H79" s="345"/>
      <c r="I79" s="346"/>
      <c r="J79" s="298">
        <f t="shared" si="37"/>
        <v>0</v>
      </c>
      <c r="K79" s="111"/>
      <c r="L79" s="64"/>
      <c r="M79" s="8">
        <f t="shared" si="38"/>
        <v>0</v>
      </c>
      <c r="N79" s="64"/>
      <c r="O79" s="64"/>
      <c r="P79" s="8">
        <f t="shared" si="39"/>
        <v>18</v>
      </c>
      <c r="Q79" s="65">
        <f t="shared" si="40"/>
        <v>0</v>
      </c>
      <c r="R79" s="65">
        <f t="shared" si="40"/>
        <v>0</v>
      </c>
      <c r="S79" s="65">
        <f t="shared" si="40"/>
        <v>0</v>
      </c>
      <c r="T79" s="65">
        <f t="shared" si="40"/>
        <v>0</v>
      </c>
      <c r="U79" s="65">
        <f t="shared" si="40"/>
        <v>0</v>
      </c>
      <c r="V79" s="61">
        <f t="shared" si="41"/>
        <v>0</v>
      </c>
      <c r="W79" s="61">
        <f t="shared" si="42"/>
        <v>0</v>
      </c>
      <c r="X79" s="61">
        <f t="shared" si="43"/>
        <v>0</v>
      </c>
      <c r="Y79" s="61">
        <f t="shared" si="44"/>
        <v>0</v>
      </c>
      <c r="Z79" s="61">
        <f t="shared" si="45"/>
        <v>0</v>
      </c>
      <c r="AA79" s="111"/>
    </row>
    <row r="80" spans="1:27" s="112" customFormat="1" ht="21" customHeight="1" x14ac:dyDescent="0.25">
      <c r="A80" s="145"/>
      <c r="B80" s="11"/>
      <c r="C80" s="295"/>
      <c r="D80" s="11"/>
      <c r="E80" s="11"/>
      <c r="F80" s="11"/>
      <c r="G80" s="1"/>
      <c r="H80" s="345"/>
      <c r="I80" s="346"/>
      <c r="J80" s="298">
        <f t="shared" si="37"/>
        <v>0</v>
      </c>
      <c r="K80" s="131"/>
      <c r="L80" s="144"/>
      <c r="M80" s="8">
        <f t="shared" si="38"/>
        <v>0</v>
      </c>
      <c r="N80" s="64"/>
      <c r="O80" s="64"/>
      <c r="P80" s="8">
        <f t="shared" si="39"/>
        <v>18</v>
      </c>
      <c r="Q80" s="65">
        <f t="shared" si="40"/>
        <v>0</v>
      </c>
      <c r="R80" s="65">
        <f t="shared" si="40"/>
        <v>0</v>
      </c>
      <c r="S80" s="65">
        <f t="shared" si="40"/>
        <v>0</v>
      </c>
      <c r="T80" s="65">
        <f t="shared" si="40"/>
        <v>0</v>
      </c>
      <c r="U80" s="65">
        <f t="shared" si="40"/>
        <v>0</v>
      </c>
      <c r="V80" s="61">
        <f t="shared" si="41"/>
        <v>0</v>
      </c>
      <c r="W80" s="61">
        <f t="shared" si="42"/>
        <v>0</v>
      </c>
      <c r="X80" s="61">
        <f t="shared" si="43"/>
        <v>0</v>
      </c>
      <c r="Y80" s="61">
        <f t="shared" si="44"/>
        <v>0</v>
      </c>
      <c r="Z80" s="61">
        <f t="shared" si="45"/>
        <v>0</v>
      </c>
      <c r="AA80" s="131"/>
    </row>
    <row r="81" spans="1:27" s="112" customFormat="1" ht="21" customHeight="1" x14ac:dyDescent="0.25">
      <c r="A81" s="134"/>
      <c r="B81" s="11"/>
      <c r="C81" s="295"/>
      <c r="D81" s="225"/>
      <c r="E81" s="11"/>
      <c r="F81" s="11"/>
      <c r="G81" s="1"/>
      <c r="H81" s="345"/>
      <c r="I81" s="346"/>
      <c r="J81" s="298">
        <f t="shared" si="37"/>
        <v>0</v>
      </c>
      <c r="K81" s="111"/>
      <c r="L81" s="64"/>
      <c r="M81" s="8">
        <f t="shared" si="38"/>
        <v>0</v>
      </c>
      <c r="N81" s="64"/>
      <c r="O81" s="64"/>
      <c r="P81" s="8">
        <f t="shared" si="39"/>
        <v>18</v>
      </c>
      <c r="Q81" s="65">
        <f t="shared" si="40"/>
        <v>0</v>
      </c>
      <c r="R81" s="65">
        <f t="shared" si="40"/>
        <v>0</v>
      </c>
      <c r="S81" s="65">
        <f t="shared" si="40"/>
        <v>0</v>
      </c>
      <c r="T81" s="65">
        <f t="shared" si="40"/>
        <v>0</v>
      </c>
      <c r="U81" s="65">
        <f t="shared" si="40"/>
        <v>0</v>
      </c>
      <c r="V81" s="61">
        <f t="shared" si="41"/>
        <v>0</v>
      </c>
      <c r="W81" s="61">
        <f t="shared" si="42"/>
        <v>0</v>
      </c>
      <c r="X81" s="61">
        <f t="shared" si="43"/>
        <v>0</v>
      </c>
      <c r="Y81" s="61">
        <f t="shared" si="44"/>
        <v>0</v>
      </c>
      <c r="Z81" s="61">
        <f t="shared" si="45"/>
        <v>0</v>
      </c>
      <c r="AA81" s="111"/>
    </row>
    <row r="82" spans="1:27" s="112" customFormat="1" ht="21" customHeight="1" x14ac:dyDescent="0.25">
      <c r="A82" s="134"/>
      <c r="B82" s="11"/>
      <c r="C82" s="295"/>
      <c r="D82" s="11"/>
      <c r="E82" s="11"/>
      <c r="F82" s="11"/>
      <c r="G82" s="1"/>
      <c r="H82" s="345"/>
      <c r="I82" s="346"/>
      <c r="J82" s="298">
        <f t="shared" si="37"/>
        <v>0</v>
      </c>
      <c r="K82" s="111"/>
      <c r="L82" s="64"/>
      <c r="M82" s="8">
        <f t="shared" si="38"/>
        <v>0</v>
      </c>
      <c r="N82" s="64"/>
      <c r="O82" s="64"/>
      <c r="P82" s="8">
        <f t="shared" si="39"/>
        <v>18</v>
      </c>
      <c r="Q82" s="65">
        <f t="shared" si="40"/>
        <v>0</v>
      </c>
      <c r="R82" s="65">
        <f t="shared" si="40"/>
        <v>0</v>
      </c>
      <c r="S82" s="65">
        <f t="shared" si="40"/>
        <v>0</v>
      </c>
      <c r="T82" s="65">
        <f t="shared" si="40"/>
        <v>0</v>
      </c>
      <c r="U82" s="65">
        <f t="shared" si="40"/>
        <v>0</v>
      </c>
      <c r="V82" s="61">
        <f t="shared" si="41"/>
        <v>0</v>
      </c>
      <c r="W82" s="61">
        <f t="shared" si="42"/>
        <v>0</v>
      </c>
      <c r="X82" s="61">
        <f t="shared" si="43"/>
        <v>0</v>
      </c>
      <c r="Y82" s="61">
        <f t="shared" si="44"/>
        <v>0</v>
      </c>
      <c r="Z82" s="61">
        <f t="shared" si="45"/>
        <v>0</v>
      </c>
      <c r="AA82" s="111"/>
    </row>
    <row r="83" spans="1:27" s="112" customFormat="1" ht="21" customHeight="1" x14ac:dyDescent="0.25">
      <c r="A83" s="134"/>
      <c r="B83" s="11"/>
      <c r="C83" s="295"/>
      <c r="D83" s="11"/>
      <c r="E83" s="11"/>
      <c r="F83" s="11"/>
      <c r="G83" s="1"/>
      <c r="H83" s="345"/>
      <c r="I83" s="346"/>
      <c r="J83" s="298">
        <f t="shared" si="37"/>
        <v>0</v>
      </c>
      <c r="K83" s="111"/>
      <c r="L83" s="64"/>
      <c r="M83" s="8">
        <f t="shared" si="38"/>
        <v>0</v>
      </c>
      <c r="N83" s="64"/>
      <c r="O83" s="64"/>
      <c r="P83" s="8">
        <f t="shared" si="39"/>
        <v>18</v>
      </c>
      <c r="Q83" s="65">
        <f t="shared" si="40"/>
        <v>0</v>
      </c>
      <c r="R83" s="65">
        <f t="shared" si="40"/>
        <v>0</v>
      </c>
      <c r="S83" s="65">
        <f t="shared" si="40"/>
        <v>0</v>
      </c>
      <c r="T83" s="65">
        <f t="shared" si="40"/>
        <v>0</v>
      </c>
      <c r="U83" s="65">
        <f t="shared" si="40"/>
        <v>0</v>
      </c>
      <c r="V83" s="61">
        <f t="shared" si="41"/>
        <v>0</v>
      </c>
      <c r="W83" s="61">
        <f t="shared" si="42"/>
        <v>0</v>
      </c>
      <c r="X83" s="61">
        <f t="shared" si="43"/>
        <v>0</v>
      </c>
      <c r="Y83" s="61">
        <f t="shared" si="44"/>
        <v>0</v>
      </c>
      <c r="Z83" s="61">
        <f t="shared" si="45"/>
        <v>0</v>
      </c>
      <c r="AA83" s="111"/>
    </row>
    <row r="84" spans="1:27" s="130" customFormat="1" ht="21" customHeight="1" x14ac:dyDescent="0.25">
      <c r="A84" s="134"/>
      <c r="B84" s="11"/>
      <c r="C84" s="295"/>
      <c r="D84" s="11"/>
      <c r="E84" s="11"/>
      <c r="F84" s="11"/>
      <c r="G84" s="1"/>
      <c r="H84" s="345"/>
      <c r="I84" s="346"/>
      <c r="J84" s="298">
        <f t="shared" si="37"/>
        <v>0</v>
      </c>
      <c r="K84" s="129"/>
      <c r="L84" s="64"/>
      <c r="M84" s="8">
        <f t="shared" si="38"/>
        <v>0</v>
      </c>
      <c r="N84" s="64"/>
      <c r="O84" s="64"/>
      <c r="P84" s="8">
        <f t="shared" si="39"/>
        <v>18</v>
      </c>
      <c r="Q84" s="65">
        <f t="shared" si="40"/>
        <v>0</v>
      </c>
      <c r="R84" s="65">
        <f t="shared" si="40"/>
        <v>0</v>
      </c>
      <c r="S84" s="65">
        <f t="shared" si="40"/>
        <v>0</v>
      </c>
      <c r="T84" s="65">
        <f t="shared" si="40"/>
        <v>0</v>
      </c>
      <c r="U84" s="65">
        <f t="shared" si="40"/>
        <v>0</v>
      </c>
      <c r="V84" s="61">
        <f t="shared" si="41"/>
        <v>0</v>
      </c>
      <c r="W84" s="61">
        <f t="shared" si="42"/>
        <v>0</v>
      </c>
      <c r="X84" s="61">
        <f t="shared" si="43"/>
        <v>0</v>
      </c>
      <c r="Y84" s="61">
        <f t="shared" si="44"/>
        <v>0</v>
      </c>
      <c r="Z84" s="61">
        <f t="shared" si="45"/>
        <v>0</v>
      </c>
      <c r="AA84" s="129"/>
    </row>
    <row r="85" spans="1:27" s="130" customFormat="1" ht="21" customHeight="1" x14ac:dyDescent="0.25">
      <c r="A85" s="134"/>
      <c r="B85" s="11"/>
      <c r="C85" s="295"/>
      <c r="D85" s="11"/>
      <c r="E85" s="11"/>
      <c r="F85" s="11"/>
      <c r="G85" s="1"/>
      <c r="H85" s="345"/>
      <c r="I85" s="346"/>
      <c r="J85" s="298">
        <f t="shared" si="37"/>
        <v>0</v>
      </c>
      <c r="K85" s="129"/>
      <c r="L85" s="64"/>
      <c r="M85" s="8">
        <f t="shared" si="38"/>
        <v>0</v>
      </c>
      <c r="N85" s="64"/>
      <c r="O85" s="64"/>
      <c r="P85" s="8">
        <f t="shared" si="39"/>
        <v>18</v>
      </c>
      <c r="Q85" s="65">
        <f t="shared" si="40"/>
        <v>0</v>
      </c>
      <c r="R85" s="65">
        <f t="shared" si="40"/>
        <v>0</v>
      </c>
      <c r="S85" s="65">
        <f t="shared" si="40"/>
        <v>0</v>
      </c>
      <c r="T85" s="65">
        <f t="shared" si="40"/>
        <v>0</v>
      </c>
      <c r="U85" s="65">
        <f t="shared" si="40"/>
        <v>0</v>
      </c>
      <c r="V85" s="61">
        <f t="shared" si="41"/>
        <v>0</v>
      </c>
      <c r="W85" s="61">
        <f t="shared" si="42"/>
        <v>0</v>
      </c>
      <c r="X85" s="61">
        <f t="shared" si="43"/>
        <v>0</v>
      </c>
      <c r="Y85" s="61">
        <f t="shared" si="44"/>
        <v>0</v>
      </c>
      <c r="Z85" s="61">
        <f t="shared" si="45"/>
        <v>0</v>
      </c>
      <c r="AA85" s="129"/>
    </row>
    <row r="86" spans="1:27" s="130" customFormat="1" ht="21" customHeight="1" x14ac:dyDescent="0.25">
      <c r="A86" s="134"/>
      <c r="B86" s="11"/>
      <c r="C86" s="295"/>
      <c r="D86" s="11"/>
      <c r="E86" s="11"/>
      <c r="F86" s="11"/>
      <c r="G86" s="1"/>
      <c r="H86" s="345"/>
      <c r="I86" s="346"/>
      <c r="J86" s="298">
        <f t="shared" si="37"/>
        <v>0</v>
      </c>
      <c r="K86" s="129"/>
      <c r="L86" s="64"/>
      <c r="M86" s="8">
        <f t="shared" si="38"/>
        <v>0</v>
      </c>
      <c r="N86" s="64"/>
      <c r="O86" s="64"/>
      <c r="P86" s="8">
        <f t="shared" si="39"/>
        <v>18</v>
      </c>
      <c r="Q86" s="65">
        <f t="shared" si="40"/>
        <v>0</v>
      </c>
      <c r="R86" s="65">
        <f t="shared" si="40"/>
        <v>0</v>
      </c>
      <c r="S86" s="65">
        <f t="shared" si="40"/>
        <v>0</v>
      </c>
      <c r="T86" s="65">
        <f t="shared" si="40"/>
        <v>0</v>
      </c>
      <c r="U86" s="65">
        <f t="shared" si="40"/>
        <v>0</v>
      </c>
      <c r="V86" s="61">
        <f t="shared" si="41"/>
        <v>0</v>
      </c>
      <c r="W86" s="61">
        <f t="shared" si="42"/>
        <v>0</v>
      </c>
      <c r="X86" s="61">
        <f t="shared" si="43"/>
        <v>0</v>
      </c>
      <c r="Y86" s="61">
        <f t="shared" si="44"/>
        <v>0</v>
      </c>
      <c r="Z86" s="61">
        <f t="shared" si="45"/>
        <v>0</v>
      </c>
      <c r="AA86" s="129"/>
    </row>
    <row r="87" spans="1:27" s="130" customFormat="1" ht="21" customHeight="1" x14ac:dyDescent="0.25">
      <c r="A87" s="134"/>
      <c r="B87" s="11"/>
      <c r="C87" s="295"/>
      <c r="D87" s="11"/>
      <c r="E87" s="11"/>
      <c r="F87" s="11"/>
      <c r="G87" s="1"/>
      <c r="H87" s="345"/>
      <c r="I87" s="346"/>
      <c r="J87" s="298">
        <f t="shared" si="37"/>
        <v>0</v>
      </c>
      <c r="K87" s="129"/>
      <c r="L87" s="64"/>
      <c r="M87" s="8">
        <f t="shared" si="38"/>
        <v>0</v>
      </c>
      <c r="N87" s="64"/>
      <c r="O87" s="64"/>
      <c r="P87" s="8">
        <f t="shared" si="39"/>
        <v>18</v>
      </c>
      <c r="Q87" s="65">
        <f t="shared" si="40"/>
        <v>0</v>
      </c>
      <c r="R87" s="65">
        <f t="shared" si="40"/>
        <v>0</v>
      </c>
      <c r="S87" s="65">
        <f t="shared" si="40"/>
        <v>0</v>
      </c>
      <c r="T87" s="65">
        <f t="shared" si="40"/>
        <v>0</v>
      </c>
      <c r="U87" s="65">
        <f t="shared" si="40"/>
        <v>0</v>
      </c>
      <c r="V87" s="61">
        <f t="shared" si="41"/>
        <v>0</v>
      </c>
      <c r="W87" s="61">
        <f t="shared" si="42"/>
        <v>0</v>
      </c>
      <c r="X87" s="61">
        <f t="shared" si="43"/>
        <v>0</v>
      </c>
      <c r="Y87" s="61">
        <f t="shared" si="44"/>
        <v>0</v>
      </c>
      <c r="Z87" s="61">
        <f t="shared" si="45"/>
        <v>0</v>
      </c>
      <c r="AA87" s="129"/>
    </row>
    <row r="88" spans="1:27" s="130" customFormat="1" ht="21" customHeight="1" x14ac:dyDescent="0.25">
      <c r="A88" s="134"/>
      <c r="B88" s="11"/>
      <c r="C88" s="295"/>
      <c r="D88" s="11"/>
      <c r="E88" s="11"/>
      <c r="F88" s="11"/>
      <c r="G88" s="1"/>
      <c r="H88" s="345"/>
      <c r="I88" s="346"/>
      <c r="J88" s="298">
        <f t="shared" si="37"/>
        <v>0</v>
      </c>
      <c r="K88" s="129"/>
      <c r="L88" s="64"/>
      <c r="M88" s="8">
        <f t="shared" si="38"/>
        <v>0</v>
      </c>
      <c r="N88" s="64"/>
      <c r="O88" s="64"/>
      <c r="P88" s="8">
        <f t="shared" si="39"/>
        <v>18</v>
      </c>
      <c r="Q88" s="65">
        <f t="shared" si="40"/>
        <v>0</v>
      </c>
      <c r="R88" s="65">
        <f t="shared" si="40"/>
        <v>0</v>
      </c>
      <c r="S88" s="65">
        <f t="shared" si="40"/>
        <v>0</v>
      </c>
      <c r="T88" s="65">
        <f t="shared" si="40"/>
        <v>0</v>
      </c>
      <c r="U88" s="65">
        <f t="shared" si="40"/>
        <v>0</v>
      </c>
      <c r="V88" s="61">
        <f t="shared" si="41"/>
        <v>0</v>
      </c>
      <c r="W88" s="61">
        <f t="shared" si="42"/>
        <v>0</v>
      </c>
      <c r="X88" s="61">
        <f t="shared" si="43"/>
        <v>0</v>
      </c>
      <c r="Y88" s="61">
        <f t="shared" si="44"/>
        <v>0</v>
      </c>
      <c r="Z88" s="61">
        <f t="shared" si="45"/>
        <v>0</v>
      </c>
      <c r="AA88" s="129"/>
    </row>
    <row r="89" spans="1:27" s="143" customFormat="1" ht="21" customHeight="1" x14ac:dyDescent="0.25">
      <c r="A89" s="221"/>
      <c r="B89" s="11"/>
      <c r="C89" s="295"/>
      <c r="D89" s="102"/>
      <c r="E89" s="102"/>
      <c r="F89" s="102"/>
      <c r="G89" s="1"/>
      <c r="H89" s="345"/>
      <c r="I89" s="346"/>
      <c r="J89" s="298">
        <f t="shared" si="37"/>
        <v>0</v>
      </c>
      <c r="K89" s="142"/>
      <c r="L89" s="64"/>
      <c r="M89" s="8">
        <f t="shared" si="38"/>
        <v>0</v>
      </c>
      <c r="N89" s="64"/>
      <c r="O89" s="64"/>
      <c r="P89" s="8">
        <f t="shared" si="39"/>
        <v>18</v>
      </c>
      <c r="Q89" s="65">
        <f t="shared" si="40"/>
        <v>0</v>
      </c>
      <c r="R89" s="65">
        <f t="shared" si="40"/>
        <v>0</v>
      </c>
      <c r="S89" s="65">
        <f t="shared" si="40"/>
        <v>0</v>
      </c>
      <c r="T89" s="65">
        <f t="shared" si="40"/>
        <v>0</v>
      </c>
      <c r="U89" s="65">
        <f t="shared" si="40"/>
        <v>0</v>
      </c>
      <c r="V89" s="61">
        <f t="shared" si="41"/>
        <v>0</v>
      </c>
      <c r="W89" s="61">
        <f t="shared" si="42"/>
        <v>0</v>
      </c>
      <c r="X89" s="61">
        <f t="shared" si="43"/>
        <v>0</v>
      </c>
      <c r="Y89" s="61">
        <f t="shared" si="44"/>
        <v>0</v>
      </c>
      <c r="Z89" s="61">
        <f t="shared" si="45"/>
        <v>0</v>
      </c>
      <c r="AA89" s="142"/>
    </row>
    <row r="90" spans="1:27" s="112" customFormat="1" ht="21" customHeight="1" x14ac:dyDescent="0.25">
      <c r="A90" s="134"/>
      <c r="B90" s="11"/>
      <c r="C90" s="295"/>
      <c r="D90" s="11"/>
      <c r="E90" s="11"/>
      <c r="F90" s="11"/>
      <c r="G90" s="1"/>
      <c r="H90" s="345"/>
      <c r="I90" s="346"/>
      <c r="J90" s="298">
        <f t="shared" si="37"/>
        <v>0</v>
      </c>
      <c r="K90" s="111"/>
      <c r="L90" s="64"/>
      <c r="M90" s="8">
        <f t="shared" si="38"/>
        <v>0</v>
      </c>
      <c r="N90" s="64"/>
      <c r="O90" s="64"/>
      <c r="P90" s="8">
        <f t="shared" si="39"/>
        <v>18</v>
      </c>
      <c r="Q90" s="65">
        <f t="shared" si="40"/>
        <v>0</v>
      </c>
      <c r="R90" s="65">
        <f t="shared" si="40"/>
        <v>0</v>
      </c>
      <c r="S90" s="65">
        <f t="shared" si="40"/>
        <v>0</v>
      </c>
      <c r="T90" s="65">
        <f t="shared" si="40"/>
        <v>0</v>
      </c>
      <c r="U90" s="65">
        <f t="shared" si="40"/>
        <v>0</v>
      </c>
      <c r="V90" s="61">
        <f t="shared" si="41"/>
        <v>0</v>
      </c>
      <c r="W90" s="61">
        <f t="shared" si="42"/>
        <v>0</v>
      </c>
      <c r="X90" s="61">
        <f t="shared" si="43"/>
        <v>0</v>
      </c>
      <c r="Y90" s="61">
        <f t="shared" si="44"/>
        <v>0</v>
      </c>
      <c r="Z90" s="61">
        <f t="shared" si="45"/>
        <v>0</v>
      </c>
      <c r="AA90" s="111"/>
    </row>
    <row r="91" spans="1:27" s="112" customFormat="1" ht="21" customHeight="1" x14ac:dyDescent="0.25">
      <c r="A91" s="134"/>
      <c r="B91" s="11"/>
      <c r="C91" s="295"/>
      <c r="D91" s="11"/>
      <c r="E91" s="11"/>
      <c r="F91" s="11"/>
      <c r="G91" s="1"/>
      <c r="H91" s="345"/>
      <c r="I91" s="346"/>
      <c r="J91" s="298">
        <f t="shared" si="37"/>
        <v>0</v>
      </c>
      <c r="K91" s="111"/>
      <c r="L91" s="64"/>
      <c r="M91" s="8">
        <f t="shared" si="38"/>
        <v>0</v>
      </c>
      <c r="N91" s="64"/>
      <c r="O91" s="64"/>
      <c r="P91" s="8">
        <f t="shared" si="39"/>
        <v>18</v>
      </c>
      <c r="Q91" s="65">
        <f t="shared" si="40"/>
        <v>0</v>
      </c>
      <c r="R91" s="65">
        <f t="shared" si="40"/>
        <v>0</v>
      </c>
      <c r="S91" s="65">
        <f t="shared" si="40"/>
        <v>0</v>
      </c>
      <c r="T91" s="65">
        <f t="shared" si="40"/>
        <v>0</v>
      </c>
      <c r="U91" s="65">
        <f t="shared" si="40"/>
        <v>0</v>
      </c>
      <c r="V91" s="61">
        <f t="shared" si="41"/>
        <v>0</v>
      </c>
      <c r="W91" s="61">
        <f t="shared" si="42"/>
        <v>0</v>
      </c>
      <c r="X91" s="61">
        <f t="shared" si="43"/>
        <v>0</v>
      </c>
      <c r="Y91" s="61">
        <f t="shared" si="44"/>
        <v>0</v>
      </c>
      <c r="Z91" s="61">
        <f t="shared" si="45"/>
        <v>0</v>
      </c>
      <c r="AA91" s="111"/>
    </row>
    <row r="92" spans="1:27" s="112" customFormat="1" ht="21" customHeight="1" x14ac:dyDescent="0.25">
      <c r="A92" s="134"/>
      <c r="B92" s="11"/>
      <c r="C92" s="295"/>
      <c r="D92" s="11"/>
      <c r="E92" s="11"/>
      <c r="F92" s="11"/>
      <c r="G92" s="1"/>
      <c r="H92" s="345"/>
      <c r="I92" s="346"/>
      <c r="J92" s="298">
        <f t="shared" si="37"/>
        <v>0</v>
      </c>
      <c r="K92" s="111"/>
      <c r="L92" s="64"/>
      <c r="M92" s="8">
        <f t="shared" si="38"/>
        <v>0</v>
      </c>
      <c r="N92" s="64"/>
      <c r="O92" s="64"/>
      <c r="P92" s="8">
        <f t="shared" si="39"/>
        <v>18</v>
      </c>
      <c r="Q92" s="65">
        <f t="shared" si="40"/>
        <v>0</v>
      </c>
      <c r="R92" s="65">
        <f t="shared" si="40"/>
        <v>0</v>
      </c>
      <c r="S92" s="65">
        <f t="shared" si="40"/>
        <v>0</v>
      </c>
      <c r="T92" s="65">
        <f t="shared" si="40"/>
        <v>0</v>
      </c>
      <c r="U92" s="65">
        <f t="shared" si="40"/>
        <v>0</v>
      </c>
      <c r="V92" s="61">
        <f t="shared" si="41"/>
        <v>0</v>
      </c>
      <c r="W92" s="61">
        <f t="shared" si="42"/>
        <v>0</v>
      </c>
      <c r="X92" s="61">
        <f t="shared" si="43"/>
        <v>0</v>
      </c>
      <c r="Y92" s="61">
        <f t="shared" si="44"/>
        <v>0</v>
      </c>
      <c r="Z92" s="61">
        <f t="shared" si="45"/>
        <v>0</v>
      </c>
      <c r="AA92" s="111"/>
    </row>
    <row r="93" spans="1:27" s="112" customFormat="1" ht="21" customHeight="1" x14ac:dyDescent="0.25">
      <c r="A93" s="134"/>
      <c r="B93" s="11"/>
      <c r="C93" s="295"/>
      <c r="D93" s="11"/>
      <c r="E93" s="11"/>
      <c r="F93" s="11"/>
      <c r="G93" s="1"/>
      <c r="H93" s="345"/>
      <c r="I93" s="346"/>
      <c r="J93" s="298">
        <f t="shared" si="37"/>
        <v>0</v>
      </c>
      <c r="K93" s="111"/>
      <c r="L93" s="64"/>
      <c r="M93" s="8">
        <f t="shared" si="38"/>
        <v>0</v>
      </c>
      <c r="N93" s="64"/>
      <c r="O93" s="64"/>
      <c r="P93" s="8">
        <f t="shared" si="39"/>
        <v>18</v>
      </c>
      <c r="Q93" s="65">
        <f t="shared" si="40"/>
        <v>0</v>
      </c>
      <c r="R93" s="65">
        <f t="shared" si="40"/>
        <v>0</v>
      </c>
      <c r="S93" s="65">
        <f t="shared" si="40"/>
        <v>0</v>
      </c>
      <c r="T93" s="65">
        <f t="shared" si="40"/>
        <v>0</v>
      </c>
      <c r="U93" s="65">
        <f t="shared" si="40"/>
        <v>0</v>
      </c>
      <c r="V93" s="61">
        <f t="shared" si="41"/>
        <v>0</v>
      </c>
      <c r="W93" s="61">
        <f t="shared" si="42"/>
        <v>0</v>
      </c>
      <c r="X93" s="61">
        <f t="shared" si="43"/>
        <v>0</v>
      </c>
      <c r="Y93" s="61">
        <f t="shared" si="44"/>
        <v>0</v>
      </c>
      <c r="Z93" s="61">
        <f t="shared" si="45"/>
        <v>0</v>
      </c>
      <c r="AA93" s="111"/>
    </row>
    <row r="94" spans="1:27" s="130" customFormat="1" ht="21" customHeight="1" x14ac:dyDescent="0.25">
      <c r="A94" s="134"/>
      <c r="B94" s="11"/>
      <c r="C94" s="295"/>
      <c r="D94" s="11"/>
      <c r="E94" s="11"/>
      <c r="F94" s="11"/>
      <c r="G94" s="1"/>
      <c r="H94" s="345"/>
      <c r="I94" s="346"/>
      <c r="J94" s="298">
        <f t="shared" si="37"/>
        <v>0</v>
      </c>
      <c r="K94" s="129"/>
      <c r="L94" s="64"/>
      <c r="M94" s="8">
        <f t="shared" si="38"/>
        <v>0</v>
      </c>
      <c r="N94" s="64"/>
      <c r="O94" s="64"/>
      <c r="P94" s="8">
        <f t="shared" si="39"/>
        <v>18</v>
      </c>
      <c r="Q94" s="65">
        <f t="shared" si="40"/>
        <v>0</v>
      </c>
      <c r="R94" s="65">
        <f t="shared" si="40"/>
        <v>0</v>
      </c>
      <c r="S94" s="65">
        <f t="shared" si="40"/>
        <v>0</v>
      </c>
      <c r="T94" s="65">
        <f t="shared" si="40"/>
        <v>0</v>
      </c>
      <c r="U94" s="65">
        <f t="shared" si="40"/>
        <v>0</v>
      </c>
      <c r="V94" s="61">
        <f t="shared" si="41"/>
        <v>0</v>
      </c>
      <c r="W94" s="61">
        <f t="shared" si="42"/>
        <v>0</v>
      </c>
      <c r="X94" s="61">
        <f t="shared" si="43"/>
        <v>0</v>
      </c>
      <c r="Y94" s="61">
        <f t="shared" si="44"/>
        <v>0</v>
      </c>
      <c r="Z94" s="61">
        <f t="shared" si="45"/>
        <v>0</v>
      </c>
      <c r="AA94" s="129"/>
    </row>
    <row r="95" spans="1:27" s="112" customFormat="1" ht="21" customHeight="1" x14ac:dyDescent="0.25">
      <c r="A95" s="134"/>
      <c r="B95" s="11"/>
      <c r="C95" s="295"/>
      <c r="D95" s="11"/>
      <c r="E95" s="11"/>
      <c r="F95" s="11"/>
      <c r="G95" s="1"/>
      <c r="H95" s="345"/>
      <c r="I95" s="346"/>
      <c r="J95" s="298">
        <f t="shared" si="37"/>
        <v>0</v>
      </c>
      <c r="K95" s="111"/>
      <c r="L95" s="64"/>
      <c r="M95" s="8">
        <f t="shared" si="38"/>
        <v>0</v>
      </c>
      <c r="N95" s="64"/>
      <c r="O95" s="64"/>
      <c r="P95" s="8">
        <f t="shared" si="39"/>
        <v>18</v>
      </c>
      <c r="Q95" s="65">
        <f t="shared" si="40"/>
        <v>0</v>
      </c>
      <c r="R95" s="65">
        <f t="shared" si="40"/>
        <v>0</v>
      </c>
      <c r="S95" s="65">
        <f t="shared" si="40"/>
        <v>0</v>
      </c>
      <c r="T95" s="65">
        <f t="shared" si="40"/>
        <v>0</v>
      </c>
      <c r="U95" s="65">
        <f t="shared" si="40"/>
        <v>0</v>
      </c>
      <c r="V95" s="61">
        <f t="shared" si="41"/>
        <v>0</v>
      </c>
      <c r="W95" s="61">
        <f t="shared" si="42"/>
        <v>0</v>
      </c>
      <c r="X95" s="61">
        <f t="shared" si="43"/>
        <v>0</v>
      </c>
      <c r="Y95" s="61">
        <f t="shared" si="44"/>
        <v>0</v>
      </c>
      <c r="Z95" s="61">
        <f t="shared" si="45"/>
        <v>0</v>
      </c>
      <c r="AA95" s="111"/>
    </row>
    <row r="96" spans="1:27" s="112" customFormat="1" ht="21" customHeight="1" x14ac:dyDescent="0.25">
      <c r="A96" s="134"/>
      <c r="B96" s="11"/>
      <c r="C96" s="295"/>
      <c r="D96" s="11"/>
      <c r="E96" s="11"/>
      <c r="F96" s="11"/>
      <c r="G96" s="1"/>
      <c r="H96" s="345"/>
      <c r="I96" s="346"/>
      <c r="J96" s="298">
        <f t="shared" si="37"/>
        <v>0</v>
      </c>
      <c r="K96" s="111"/>
      <c r="L96" s="64"/>
      <c r="M96" s="8">
        <f t="shared" si="38"/>
        <v>0</v>
      </c>
      <c r="N96" s="64"/>
      <c r="O96" s="64"/>
      <c r="P96" s="8">
        <f t="shared" si="39"/>
        <v>18</v>
      </c>
      <c r="Q96" s="65">
        <f t="shared" si="40"/>
        <v>0</v>
      </c>
      <c r="R96" s="65">
        <f t="shared" si="40"/>
        <v>0</v>
      </c>
      <c r="S96" s="65">
        <f t="shared" si="40"/>
        <v>0</v>
      </c>
      <c r="T96" s="65">
        <f t="shared" si="40"/>
        <v>0</v>
      </c>
      <c r="U96" s="65">
        <f t="shared" si="40"/>
        <v>0</v>
      </c>
      <c r="V96" s="61">
        <f t="shared" si="41"/>
        <v>0</v>
      </c>
      <c r="W96" s="61">
        <f t="shared" si="42"/>
        <v>0</v>
      </c>
      <c r="X96" s="61">
        <f t="shared" si="43"/>
        <v>0</v>
      </c>
      <c r="Y96" s="61">
        <f t="shared" si="44"/>
        <v>0</v>
      </c>
      <c r="Z96" s="61">
        <f t="shared" si="45"/>
        <v>0</v>
      </c>
      <c r="AA96" s="111"/>
    </row>
    <row r="97" spans="1:27" s="112" customFormat="1" ht="21" customHeight="1" x14ac:dyDescent="0.25">
      <c r="A97" s="134"/>
      <c r="B97" s="11"/>
      <c r="C97" s="295"/>
      <c r="D97" s="11"/>
      <c r="E97" s="11"/>
      <c r="F97" s="11"/>
      <c r="G97" s="1"/>
      <c r="H97" s="345"/>
      <c r="I97" s="346"/>
      <c r="J97" s="298">
        <f t="shared" si="37"/>
        <v>0</v>
      </c>
      <c r="K97" s="111"/>
      <c r="L97" s="64"/>
      <c r="M97" s="8">
        <f t="shared" si="38"/>
        <v>0</v>
      </c>
      <c r="N97" s="64"/>
      <c r="O97" s="64"/>
      <c r="P97" s="8">
        <f t="shared" si="39"/>
        <v>18</v>
      </c>
      <c r="Q97" s="65">
        <f t="shared" si="40"/>
        <v>0</v>
      </c>
      <c r="R97" s="65">
        <f t="shared" si="40"/>
        <v>0</v>
      </c>
      <c r="S97" s="65">
        <f t="shared" si="40"/>
        <v>0</v>
      </c>
      <c r="T97" s="65">
        <f t="shared" si="40"/>
        <v>0</v>
      </c>
      <c r="U97" s="65">
        <f t="shared" si="40"/>
        <v>0</v>
      </c>
      <c r="V97" s="61">
        <f t="shared" si="41"/>
        <v>0</v>
      </c>
      <c r="W97" s="61">
        <f t="shared" si="42"/>
        <v>0</v>
      </c>
      <c r="X97" s="61">
        <f t="shared" si="43"/>
        <v>0</v>
      </c>
      <c r="Y97" s="61">
        <f t="shared" si="44"/>
        <v>0</v>
      </c>
      <c r="Z97" s="61">
        <f t="shared" si="45"/>
        <v>0</v>
      </c>
      <c r="AA97" s="111"/>
    </row>
    <row r="98" spans="1:27" s="112" customFormat="1" ht="21" customHeight="1" x14ac:dyDescent="0.25">
      <c r="A98" s="134"/>
      <c r="B98" s="11"/>
      <c r="C98" s="295"/>
      <c r="D98" s="11"/>
      <c r="E98" s="11"/>
      <c r="F98" s="11"/>
      <c r="G98" s="1"/>
      <c r="H98" s="345"/>
      <c r="I98" s="346"/>
      <c r="J98" s="298">
        <f t="shared" si="37"/>
        <v>0</v>
      </c>
      <c r="K98" s="111"/>
      <c r="L98" s="64"/>
      <c r="M98" s="8">
        <f t="shared" si="38"/>
        <v>0</v>
      </c>
      <c r="N98" s="64"/>
      <c r="O98" s="64"/>
      <c r="P98" s="8">
        <f t="shared" si="39"/>
        <v>18</v>
      </c>
      <c r="Q98" s="65">
        <f t="shared" si="40"/>
        <v>0</v>
      </c>
      <c r="R98" s="65">
        <f t="shared" si="40"/>
        <v>0</v>
      </c>
      <c r="S98" s="65">
        <f t="shared" si="40"/>
        <v>0</v>
      </c>
      <c r="T98" s="65">
        <f t="shared" si="40"/>
        <v>0</v>
      </c>
      <c r="U98" s="65">
        <f t="shared" si="40"/>
        <v>0</v>
      </c>
      <c r="V98" s="61">
        <f t="shared" si="41"/>
        <v>0</v>
      </c>
      <c r="W98" s="61">
        <f t="shared" si="42"/>
        <v>0</v>
      </c>
      <c r="X98" s="61">
        <f t="shared" si="43"/>
        <v>0</v>
      </c>
      <c r="Y98" s="61">
        <f t="shared" si="44"/>
        <v>0</v>
      </c>
      <c r="Z98" s="61">
        <f t="shared" si="45"/>
        <v>0</v>
      </c>
      <c r="AA98" s="111"/>
    </row>
    <row r="99" spans="1:27" s="112" customFormat="1" ht="21" customHeight="1" x14ac:dyDescent="0.25">
      <c r="A99" s="134"/>
      <c r="B99" s="11"/>
      <c r="C99" s="295"/>
      <c r="D99" s="11"/>
      <c r="E99" s="11"/>
      <c r="F99" s="11"/>
      <c r="G99" s="1"/>
      <c r="H99" s="345"/>
      <c r="I99" s="346"/>
      <c r="J99" s="298">
        <f t="shared" si="37"/>
        <v>0</v>
      </c>
      <c r="K99" s="111"/>
      <c r="L99" s="64"/>
      <c r="M99" s="8">
        <f t="shared" si="38"/>
        <v>0</v>
      </c>
      <c r="N99" s="64"/>
      <c r="O99" s="64"/>
      <c r="P99" s="8">
        <f t="shared" si="39"/>
        <v>18</v>
      </c>
      <c r="Q99" s="65">
        <f t="shared" si="40"/>
        <v>0</v>
      </c>
      <c r="R99" s="65">
        <f t="shared" si="40"/>
        <v>0</v>
      </c>
      <c r="S99" s="65">
        <f t="shared" si="40"/>
        <v>0</v>
      </c>
      <c r="T99" s="65">
        <f t="shared" si="40"/>
        <v>0</v>
      </c>
      <c r="U99" s="65">
        <f t="shared" si="40"/>
        <v>0</v>
      </c>
      <c r="V99" s="61">
        <f t="shared" si="41"/>
        <v>0</v>
      </c>
      <c r="W99" s="61">
        <f t="shared" si="42"/>
        <v>0</v>
      </c>
      <c r="X99" s="61">
        <f t="shared" si="43"/>
        <v>0</v>
      </c>
      <c r="Y99" s="61">
        <f t="shared" si="44"/>
        <v>0</v>
      </c>
      <c r="Z99" s="61">
        <f t="shared" si="45"/>
        <v>0</v>
      </c>
      <c r="AA99" s="111"/>
    </row>
    <row r="100" spans="1:27" s="112" customFormat="1" ht="21" customHeight="1" x14ac:dyDescent="0.25">
      <c r="A100" s="134"/>
      <c r="B100" s="11"/>
      <c r="C100" s="295"/>
      <c r="D100" s="11"/>
      <c r="E100" s="11"/>
      <c r="F100" s="11"/>
      <c r="G100" s="1"/>
      <c r="H100" s="345"/>
      <c r="I100" s="346"/>
      <c r="J100" s="298">
        <f t="shared" si="37"/>
        <v>0</v>
      </c>
      <c r="K100" s="111"/>
      <c r="L100" s="64"/>
      <c r="M100" s="8">
        <f t="shared" si="38"/>
        <v>0</v>
      </c>
      <c r="N100" s="64"/>
      <c r="O100" s="64"/>
      <c r="P100" s="8">
        <f t="shared" si="39"/>
        <v>18</v>
      </c>
      <c r="Q100" s="65">
        <f t="shared" si="40"/>
        <v>0</v>
      </c>
      <c r="R100" s="65">
        <f t="shared" si="40"/>
        <v>0</v>
      </c>
      <c r="S100" s="65">
        <f t="shared" si="40"/>
        <v>0</v>
      </c>
      <c r="T100" s="65">
        <f t="shared" si="40"/>
        <v>0</v>
      </c>
      <c r="U100" s="65">
        <f t="shared" si="40"/>
        <v>0</v>
      </c>
      <c r="V100" s="61">
        <f t="shared" si="41"/>
        <v>0</v>
      </c>
      <c r="W100" s="61">
        <f t="shared" si="42"/>
        <v>0</v>
      </c>
      <c r="X100" s="61">
        <f t="shared" si="43"/>
        <v>0</v>
      </c>
      <c r="Y100" s="61">
        <f t="shared" si="44"/>
        <v>0</v>
      </c>
      <c r="Z100" s="61">
        <f t="shared" si="45"/>
        <v>0</v>
      </c>
      <c r="AA100" s="111"/>
    </row>
    <row r="101" spans="1:27" s="112" customFormat="1" ht="21" customHeight="1" x14ac:dyDescent="0.25">
      <c r="A101" s="134"/>
      <c r="B101" s="11"/>
      <c r="C101" s="295"/>
      <c r="D101" s="11"/>
      <c r="E101" s="11"/>
      <c r="F101" s="11"/>
      <c r="G101" s="1"/>
      <c r="H101" s="345"/>
      <c r="I101" s="346"/>
      <c r="J101" s="298">
        <f t="shared" si="37"/>
        <v>0</v>
      </c>
      <c r="K101" s="111"/>
      <c r="L101" s="64"/>
      <c r="M101" s="8">
        <f t="shared" si="38"/>
        <v>0</v>
      </c>
      <c r="N101" s="64"/>
      <c r="O101" s="64"/>
      <c r="P101" s="8">
        <f t="shared" si="39"/>
        <v>18</v>
      </c>
      <c r="Q101" s="65">
        <f t="shared" si="40"/>
        <v>0</v>
      </c>
      <c r="R101" s="65">
        <f t="shared" si="40"/>
        <v>0</v>
      </c>
      <c r="S101" s="65">
        <f t="shared" si="40"/>
        <v>0</v>
      </c>
      <c r="T101" s="65">
        <f t="shared" si="40"/>
        <v>0</v>
      </c>
      <c r="U101" s="65">
        <f t="shared" si="40"/>
        <v>0</v>
      </c>
      <c r="V101" s="61">
        <f t="shared" si="41"/>
        <v>0</v>
      </c>
      <c r="W101" s="61">
        <f t="shared" si="42"/>
        <v>0</v>
      </c>
      <c r="X101" s="61">
        <f t="shared" si="43"/>
        <v>0</v>
      </c>
      <c r="Y101" s="61">
        <f t="shared" si="44"/>
        <v>0</v>
      </c>
      <c r="Z101" s="61">
        <f t="shared" si="45"/>
        <v>0</v>
      </c>
      <c r="AA101" s="111"/>
    </row>
    <row r="102" spans="1:27" s="112" customFormat="1" ht="21" customHeight="1" x14ac:dyDescent="0.25">
      <c r="A102" s="134"/>
      <c r="B102" s="11"/>
      <c r="C102" s="295"/>
      <c r="D102" s="225"/>
      <c r="E102" s="11"/>
      <c r="F102" s="11"/>
      <c r="G102" s="1"/>
      <c r="H102" s="345"/>
      <c r="I102" s="346"/>
      <c r="J102" s="298">
        <f t="shared" si="37"/>
        <v>0</v>
      </c>
      <c r="K102" s="111"/>
      <c r="L102" s="64"/>
      <c r="M102" s="8">
        <f t="shared" si="38"/>
        <v>0</v>
      </c>
      <c r="N102" s="64"/>
      <c r="O102" s="64"/>
      <c r="P102" s="8">
        <f t="shared" si="39"/>
        <v>18</v>
      </c>
      <c r="Q102" s="65">
        <f t="shared" si="40"/>
        <v>0</v>
      </c>
      <c r="R102" s="65">
        <f t="shared" si="40"/>
        <v>0</v>
      </c>
      <c r="S102" s="65">
        <f t="shared" si="40"/>
        <v>0</v>
      </c>
      <c r="T102" s="65">
        <f t="shared" si="40"/>
        <v>0</v>
      </c>
      <c r="U102" s="65">
        <f t="shared" si="40"/>
        <v>0</v>
      </c>
      <c r="V102" s="61">
        <f t="shared" si="41"/>
        <v>0</v>
      </c>
      <c r="W102" s="61">
        <f t="shared" si="42"/>
        <v>0</v>
      </c>
      <c r="X102" s="61">
        <f t="shared" si="43"/>
        <v>0</v>
      </c>
      <c r="Y102" s="61">
        <f t="shared" si="44"/>
        <v>0</v>
      </c>
      <c r="Z102" s="61">
        <f t="shared" si="45"/>
        <v>0</v>
      </c>
      <c r="AA102" s="111"/>
    </row>
    <row r="103" spans="1:27" s="112" customFormat="1" ht="21" customHeight="1" x14ac:dyDescent="0.25">
      <c r="A103" s="134"/>
      <c r="B103" s="11"/>
      <c r="C103" s="295"/>
      <c r="D103" s="11"/>
      <c r="E103" s="11"/>
      <c r="F103" s="11"/>
      <c r="G103" s="1"/>
      <c r="H103" s="345"/>
      <c r="I103" s="346"/>
      <c r="J103" s="298">
        <f t="shared" si="37"/>
        <v>0</v>
      </c>
      <c r="K103" s="111"/>
      <c r="L103" s="64"/>
      <c r="M103" s="8">
        <f t="shared" si="38"/>
        <v>0</v>
      </c>
      <c r="N103" s="64"/>
      <c r="O103" s="64"/>
      <c r="P103" s="8">
        <f t="shared" si="39"/>
        <v>18</v>
      </c>
      <c r="Q103" s="65">
        <f t="shared" si="40"/>
        <v>0</v>
      </c>
      <c r="R103" s="65">
        <f t="shared" si="40"/>
        <v>0</v>
      </c>
      <c r="S103" s="65">
        <f t="shared" si="40"/>
        <v>0</v>
      </c>
      <c r="T103" s="65">
        <f t="shared" si="40"/>
        <v>0</v>
      </c>
      <c r="U103" s="65">
        <f t="shared" si="40"/>
        <v>0</v>
      </c>
      <c r="V103" s="61">
        <f t="shared" si="41"/>
        <v>0</v>
      </c>
      <c r="W103" s="61">
        <f t="shared" si="42"/>
        <v>0</v>
      </c>
      <c r="X103" s="61">
        <f t="shared" si="43"/>
        <v>0</v>
      </c>
      <c r="Y103" s="61">
        <f t="shared" si="44"/>
        <v>0</v>
      </c>
      <c r="Z103" s="61">
        <f t="shared" si="45"/>
        <v>0</v>
      </c>
      <c r="AA103" s="111"/>
    </row>
    <row r="104" spans="1:27" s="112" customFormat="1" ht="21" customHeight="1" x14ac:dyDescent="0.25">
      <c r="A104" s="134"/>
      <c r="B104" s="11"/>
      <c r="C104" s="295"/>
      <c r="D104" s="11"/>
      <c r="E104" s="11"/>
      <c r="F104" s="11"/>
      <c r="G104" s="1"/>
      <c r="H104" s="345"/>
      <c r="I104" s="346"/>
      <c r="J104" s="298">
        <f t="shared" si="37"/>
        <v>0</v>
      </c>
      <c r="K104" s="111"/>
      <c r="L104" s="64"/>
      <c r="M104" s="8">
        <f t="shared" si="38"/>
        <v>0</v>
      </c>
      <c r="N104" s="64"/>
      <c r="O104" s="64"/>
      <c r="P104" s="8">
        <f t="shared" si="39"/>
        <v>18</v>
      </c>
      <c r="Q104" s="65">
        <f t="shared" si="40"/>
        <v>0</v>
      </c>
      <c r="R104" s="65">
        <f t="shared" si="40"/>
        <v>0</v>
      </c>
      <c r="S104" s="65">
        <f t="shared" si="40"/>
        <v>0</v>
      </c>
      <c r="T104" s="65">
        <f t="shared" si="40"/>
        <v>0</v>
      </c>
      <c r="U104" s="65">
        <f t="shared" si="40"/>
        <v>0</v>
      </c>
      <c r="V104" s="61">
        <f t="shared" si="41"/>
        <v>0</v>
      </c>
      <c r="W104" s="61">
        <f t="shared" si="42"/>
        <v>0</v>
      </c>
      <c r="X104" s="61">
        <f t="shared" si="43"/>
        <v>0</v>
      </c>
      <c r="Y104" s="61">
        <f t="shared" si="44"/>
        <v>0</v>
      </c>
      <c r="Z104" s="61">
        <f t="shared" si="45"/>
        <v>0</v>
      </c>
      <c r="AA104" s="111"/>
    </row>
    <row r="105" spans="1:27" s="112" customFormat="1" ht="21" customHeight="1" x14ac:dyDescent="0.25">
      <c r="A105" s="134"/>
      <c r="B105" s="11"/>
      <c r="C105" s="295"/>
      <c r="D105" s="11"/>
      <c r="E105" s="11"/>
      <c r="F105" s="11"/>
      <c r="G105" s="1"/>
      <c r="H105" s="345"/>
      <c r="I105" s="346"/>
      <c r="J105" s="298">
        <f t="shared" si="37"/>
        <v>0</v>
      </c>
      <c r="K105" s="111"/>
      <c r="L105" s="64"/>
      <c r="M105" s="8">
        <f t="shared" si="38"/>
        <v>0</v>
      </c>
      <c r="N105" s="64"/>
      <c r="O105" s="64"/>
      <c r="P105" s="8">
        <f t="shared" si="39"/>
        <v>18</v>
      </c>
      <c r="Q105" s="65">
        <f t="shared" si="40"/>
        <v>0</v>
      </c>
      <c r="R105" s="65">
        <f t="shared" si="40"/>
        <v>0</v>
      </c>
      <c r="S105" s="65">
        <f t="shared" si="40"/>
        <v>0</v>
      </c>
      <c r="T105" s="65">
        <f t="shared" si="40"/>
        <v>0</v>
      </c>
      <c r="U105" s="65">
        <f t="shared" si="40"/>
        <v>0</v>
      </c>
      <c r="V105" s="61">
        <f t="shared" si="41"/>
        <v>0</v>
      </c>
      <c r="W105" s="61">
        <f t="shared" si="42"/>
        <v>0</v>
      </c>
      <c r="X105" s="61">
        <f t="shared" si="43"/>
        <v>0</v>
      </c>
      <c r="Y105" s="61">
        <f t="shared" si="44"/>
        <v>0</v>
      </c>
      <c r="Z105" s="61">
        <f t="shared" si="45"/>
        <v>0</v>
      </c>
      <c r="AA105" s="111"/>
    </row>
    <row r="106" spans="1:27" s="112" customFormat="1" ht="21" customHeight="1" x14ac:dyDescent="0.25">
      <c r="A106" s="134"/>
      <c r="B106" s="11"/>
      <c r="C106" s="295"/>
      <c r="D106" s="11"/>
      <c r="E106" s="11"/>
      <c r="F106" s="11"/>
      <c r="G106" s="1"/>
      <c r="H106" s="345"/>
      <c r="I106" s="346"/>
      <c r="J106" s="298">
        <f t="shared" si="37"/>
        <v>0</v>
      </c>
      <c r="K106" s="111"/>
      <c r="L106" s="64"/>
      <c r="M106" s="8">
        <f t="shared" si="38"/>
        <v>0</v>
      </c>
      <c r="N106" s="64"/>
      <c r="O106" s="64"/>
      <c r="P106" s="8">
        <f t="shared" si="39"/>
        <v>18</v>
      </c>
      <c r="Q106" s="65">
        <f t="shared" si="40"/>
        <v>0</v>
      </c>
      <c r="R106" s="65">
        <f t="shared" si="40"/>
        <v>0</v>
      </c>
      <c r="S106" s="65">
        <f t="shared" si="40"/>
        <v>0</v>
      </c>
      <c r="T106" s="65">
        <f t="shared" si="40"/>
        <v>0</v>
      </c>
      <c r="U106" s="65">
        <f t="shared" si="40"/>
        <v>0</v>
      </c>
      <c r="V106" s="61">
        <f t="shared" si="41"/>
        <v>0</v>
      </c>
      <c r="W106" s="61">
        <f t="shared" si="42"/>
        <v>0</v>
      </c>
      <c r="X106" s="61">
        <f t="shared" si="43"/>
        <v>0</v>
      </c>
      <c r="Y106" s="61">
        <f t="shared" si="44"/>
        <v>0</v>
      </c>
      <c r="Z106" s="61">
        <f t="shared" si="45"/>
        <v>0</v>
      </c>
      <c r="AA106" s="111"/>
    </row>
    <row r="107" spans="1:27" s="112" customFormat="1" ht="21" customHeight="1" x14ac:dyDescent="0.25">
      <c r="A107" s="134"/>
      <c r="B107" s="11"/>
      <c r="C107" s="295"/>
      <c r="D107" s="11"/>
      <c r="E107" s="11"/>
      <c r="F107" s="11"/>
      <c r="G107" s="1"/>
      <c r="H107" s="345"/>
      <c r="I107" s="346"/>
      <c r="J107" s="298">
        <f t="shared" si="37"/>
        <v>0</v>
      </c>
      <c r="K107" s="111"/>
      <c r="L107" s="64"/>
      <c r="M107" s="8">
        <f t="shared" si="38"/>
        <v>0</v>
      </c>
      <c r="N107" s="64"/>
      <c r="O107" s="64"/>
      <c r="P107" s="8">
        <f t="shared" si="39"/>
        <v>18</v>
      </c>
      <c r="Q107" s="65">
        <f t="shared" si="40"/>
        <v>0</v>
      </c>
      <c r="R107" s="65">
        <f t="shared" si="40"/>
        <v>0</v>
      </c>
      <c r="S107" s="65">
        <f t="shared" si="40"/>
        <v>0</v>
      </c>
      <c r="T107" s="65">
        <f t="shared" si="40"/>
        <v>0</v>
      </c>
      <c r="U107" s="65">
        <f t="shared" si="40"/>
        <v>0</v>
      </c>
      <c r="V107" s="61">
        <f t="shared" si="41"/>
        <v>0</v>
      </c>
      <c r="W107" s="61">
        <f t="shared" si="42"/>
        <v>0</v>
      </c>
      <c r="X107" s="61">
        <f t="shared" si="43"/>
        <v>0</v>
      </c>
      <c r="Y107" s="61">
        <f t="shared" si="44"/>
        <v>0</v>
      </c>
      <c r="Z107" s="61">
        <f t="shared" si="45"/>
        <v>0</v>
      </c>
      <c r="AA107" s="111"/>
    </row>
    <row r="108" spans="1:27" s="112" customFormat="1" ht="21" customHeight="1" x14ac:dyDescent="0.25">
      <c r="A108" s="134"/>
      <c r="B108" s="11"/>
      <c r="C108" s="295"/>
      <c r="D108" s="11"/>
      <c r="E108" s="11"/>
      <c r="F108" s="11"/>
      <c r="G108" s="1"/>
      <c r="H108" s="345"/>
      <c r="I108" s="346"/>
      <c r="J108" s="298">
        <f t="shared" si="37"/>
        <v>0</v>
      </c>
      <c r="K108" s="111"/>
      <c r="L108" s="64"/>
      <c r="M108" s="8">
        <f t="shared" si="38"/>
        <v>0</v>
      </c>
      <c r="N108" s="64"/>
      <c r="O108" s="64"/>
      <c r="P108" s="8">
        <f t="shared" si="39"/>
        <v>18</v>
      </c>
      <c r="Q108" s="65">
        <f t="shared" si="40"/>
        <v>0</v>
      </c>
      <c r="R108" s="65">
        <f t="shared" si="40"/>
        <v>0</v>
      </c>
      <c r="S108" s="65">
        <f t="shared" si="40"/>
        <v>0</v>
      </c>
      <c r="T108" s="65">
        <f t="shared" si="40"/>
        <v>0</v>
      </c>
      <c r="U108" s="65">
        <f t="shared" si="40"/>
        <v>0</v>
      </c>
      <c r="V108" s="61">
        <f t="shared" si="41"/>
        <v>0</v>
      </c>
      <c r="W108" s="61">
        <f t="shared" si="42"/>
        <v>0</v>
      </c>
      <c r="X108" s="61">
        <f t="shared" si="43"/>
        <v>0</v>
      </c>
      <c r="Y108" s="61">
        <f t="shared" si="44"/>
        <v>0</v>
      </c>
      <c r="Z108" s="61">
        <f t="shared" si="45"/>
        <v>0</v>
      </c>
      <c r="AA108" s="111"/>
    </row>
    <row r="109" spans="1:27" s="112" customFormat="1" ht="21" customHeight="1" x14ac:dyDescent="0.25">
      <c r="A109" s="134"/>
      <c r="B109" s="11"/>
      <c r="C109" s="295"/>
      <c r="D109" s="11"/>
      <c r="E109" s="11"/>
      <c r="F109" s="11"/>
      <c r="G109" s="1"/>
      <c r="H109" s="345"/>
      <c r="I109" s="346"/>
      <c r="J109" s="298">
        <f t="shared" si="37"/>
        <v>0</v>
      </c>
      <c r="K109" s="111"/>
      <c r="L109" s="64"/>
      <c r="M109" s="8">
        <f t="shared" si="38"/>
        <v>0</v>
      </c>
      <c r="N109" s="64"/>
      <c r="O109" s="64"/>
      <c r="P109" s="8">
        <f t="shared" si="39"/>
        <v>18</v>
      </c>
      <c r="Q109" s="65">
        <f t="shared" si="40"/>
        <v>0</v>
      </c>
      <c r="R109" s="65">
        <f t="shared" si="40"/>
        <v>0</v>
      </c>
      <c r="S109" s="65">
        <f t="shared" si="40"/>
        <v>0</v>
      </c>
      <c r="T109" s="65">
        <f t="shared" si="40"/>
        <v>0</v>
      </c>
      <c r="U109" s="65">
        <f t="shared" si="40"/>
        <v>0</v>
      </c>
      <c r="V109" s="61">
        <f t="shared" si="41"/>
        <v>0</v>
      </c>
      <c r="W109" s="61">
        <f t="shared" si="42"/>
        <v>0</v>
      </c>
      <c r="X109" s="61">
        <f t="shared" si="43"/>
        <v>0</v>
      </c>
      <c r="Y109" s="61">
        <f t="shared" si="44"/>
        <v>0</v>
      </c>
      <c r="Z109" s="61">
        <f t="shared" si="45"/>
        <v>0</v>
      </c>
      <c r="AA109" s="111"/>
    </row>
    <row r="110" spans="1:27" s="112" customFormat="1" ht="21" customHeight="1" x14ac:dyDescent="0.25">
      <c r="A110" s="145"/>
      <c r="B110" s="11"/>
      <c r="C110" s="295"/>
      <c r="D110" s="11"/>
      <c r="E110" s="10"/>
      <c r="F110" s="11"/>
      <c r="G110" s="1"/>
      <c r="H110" s="345"/>
      <c r="I110" s="346"/>
      <c r="J110" s="298">
        <f t="shared" si="37"/>
        <v>0</v>
      </c>
      <c r="K110" s="131"/>
      <c r="L110" s="144"/>
      <c r="M110" s="8">
        <f t="shared" si="38"/>
        <v>0</v>
      </c>
      <c r="N110" s="64"/>
      <c r="O110" s="64"/>
      <c r="P110" s="8">
        <f t="shared" si="39"/>
        <v>18</v>
      </c>
      <c r="Q110" s="65">
        <f t="shared" ref="Q110:U141" si="46">IFERROR(IF(AND((Q$178-$P110)/$M110&gt;0,(Q$178-$P110)/$M110&lt;1),(Q$178-$P110)/$M110,IF((Q$178-$P110)/$M110&gt;0,1,0)),0)</f>
        <v>0</v>
      </c>
      <c r="R110" s="65">
        <f t="shared" si="46"/>
        <v>0</v>
      </c>
      <c r="S110" s="65">
        <f t="shared" si="46"/>
        <v>0</v>
      </c>
      <c r="T110" s="65">
        <f t="shared" si="46"/>
        <v>0</v>
      </c>
      <c r="U110" s="65">
        <f t="shared" si="46"/>
        <v>0</v>
      </c>
      <c r="V110" s="61">
        <f t="shared" si="41"/>
        <v>0</v>
      </c>
      <c r="W110" s="61">
        <f t="shared" si="42"/>
        <v>0</v>
      </c>
      <c r="X110" s="61">
        <f t="shared" si="43"/>
        <v>0</v>
      </c>
      <c r="Y110" s="61">
        <f t="shared" si="44"/>
        <v>0</v>
      </c>
      <c r="Z110" s="61">
        <f t="shared" si="45"/>
        <v>0</v>
      </c>
      <c r="AA110" s="131"/>
    </row>
    <row r="111" spans="1:27" s="112" customFormat="1" ht="21" customHeight="1" x14ac:dyDescent="0.25">
      <c r="A111" s="145"/>
      <c r="B111" s="11"/>
      <c r="C111" s="295"/>
      <c r="D111" s="11"/>
      <c r="E111" s="10"/>
      <c r="F111" s="11"/>
      <c r="G111" s="1"/>
      <c r="H111" s="345"/>
      <c r="I111" s="346"/>
      <c r="J111" s="298">
        <f t="shared" si="37"/>
        <v>0</v>
      </c>
      <c r="K111" s="131"/>
      <c r="L111" s="144"/>
      <c r="M111" s="8">
        <f t="shared" si="38"/>
        <v>0</v>
      </c>
      <c r="N111" s="64"/>
      <c r="O111" s="64"/>
      <c r="P111" s="8">
        <f t="shared" si="39"/>
        <v>18</v>
      </c>
      <c r="Q111" s="65">
        <f t="shared" si="46"/>
        <v>0</v>
      </c>
      <c r="R111" s="65">
        <f t="shared" si="46"/>
        <v>0</v>
      </c>
      <c r="S111" s="65">
        <f t="shared" si="46"/>
        <v>0</v>
      </c>
      <c r="T111" s="65">
        <f t="shared" si="46"/>
        <v>0</v>
      </c>
      <c r="U111" s="65">
        <f t="shared" si="46"/>
        <v>0</v>
      </c>
      <c r="V111" s="61">
        <f t="shared" si="41"/>
        <v>0</v>
      </c>
      <c r="W111" s="61">
        <f t="shared" si="42"/>
        <v>0</v>
      </c>
      <c r="X111" s="61">
        <f t="shared" si="43"/>
        <v>0</v>
      </c>
      <c r="Y111" s="61">
        <f t="shared" si="44"/>
        <v>0</v>
      </c>
      <c r="Z111" s="61">
        <f t="shared" si="45"/>
        <v>0</v>
      </c>
      <c r="AA111" s="131"/>
    </row>
    <row r="112" spans="1:27" s="112" customFormat="1" ht="21" customHeight="1" x14ac:dyDescent="0.25">
      <c r="A112" s="134"/>
      <c r="B112" s="11"/>
      <c r="C112" s="295"/>
      <c r="D112" s="225"/>
      <c r="E112" s="11"/>
      <c r="F112" s="11"/>
      <c r="G112" s="1"/>
      <c r="H112" s="345"/>
      <c r="I112" s="346"/>
      <c r="J112" s="298">
        <f t="shared" si="37"/>
        <v>0</v>
      </c>
      <c r="K112" s="111"/>
      <c r="L112" s="64"/>
      <c r="M112" s="8">
        <f t="shared" si="38"/>
        <v>0</v>
      </c>
      <c r="N112" s="64"/>
      <c r="O112" s="64"/>
      <c r="P112" s="8">
        <f t="shared" si="39"/>
        <v>18</v>
      </c>
      <c r="Q112" s="65">
        <f t="shared" si="46"/>
        <v>0</v>
      </c>
      <c r="R112" s="65">
        <f t="shared" si="46"/>
        <v>0</v>
      </c>
      <c r="S112" s="65">
        <f t="shared" si="46"/>
        <v>0</v>
      </c>
      <c r="T112" s="65">
        <f t="shared" si="46"/>
        <v>0</v>
      </c>
      <c r="U112" s="65">
        <f t="shared" si="46"/>
        <v>0</v>
      </c>
      <c r="V112" s="61">
        <f t="shared" si="41"/>
        <v>0</v>
      </c>
      <c r="W112" s="61">
        <f t="shared" si="42"/>
        <v>0</v>
      </c>
      <c r="X112" s="61">
        <f t="shared" si="43"/>
        <v>0</v>
      </c>
      <c r="Y112" s="61">
        <f t="shared" si="44"/>
        <v>0</v>
      </c>
      <c r="Z112" s="61">
        <f t="shared" si="45"/>
        <v>0</v>
      </c>
      <c r="AA112" s="111"/>
    </row>
    <row r="113" spans="1:27" s="130" customFormat="1" ht="21" customHeight="1" x14ac:dyDescent="0.25">
      <c r="A113" s="134"/>
      <c r="B113" s="11"/>
      <c r="C113" s="295"/>
      <c r="D113" s="11"/>
      <c r="E113" s="11"/>
      <c r="F113" s="11"/>
      <c r="G113" s="1"/>
      <c r="H113" s="345"/>
      <c r="I113" s="346"/>
      <c r="J113" s="298">
        <f t="shared" si="37"/>
        <v>0</v>
      </c>
      <c r="K113" s="129"/>
      <c r="L113" s="64"/>
      <c r="M113" s="8">
        <f t="shared" si="38"/>
        <v>0</v>
      </c>
      <c r="N113" s="64"/>
      <c r="O113" s="64"/>
      <c r="P113" s="8">
        <f t="shared" si="39"/>
        <v>18</v>
      </c>
      <c r="Q113" s="65">
        <f t="shared" si="46"/>
        <v>0</v>
      </c>
      <c r="R113" s="65">
        <f t="shared" si="46"/>
        <v>0</v>
      </c>
      <c r="S113" s="65">
        <f t="shared" si="46"/>
        <v>0</v>
      </c>
      <c r="T113" s="65">
        <f t="shared" si="46"/>
        <v>0</v>
      </c>
      <c r="U113" s="65">
        <f t="shared" si="46"/>
        <v>0</v>
      </c>
      <c r="V113" s="61">
        <f t="shared" si="41"/>
        <v>0</v>
      </c>
      <c r="W113" s="61">
        <f t="shared" si="42"/>
        <v>0</v>
      </c>
      <c r="X113" s="61">
        <f t="shared" si="43"/>
        <v>0</v>
      </c>
      <c r="Y113" s="61">
        <f t="shared" si="44"/>
        <v>0</v>
      </c>
      <c r="Z113" s="61">
        <f t="shared" si="45"/>
        <v>0</v>
      </c>
      <c r="AA113" s="129"/>
    </row>
    <row r="114" spans="1:27" s="112" customFormat="1" ht="21" customHeight="1" x14ac:dyDescent="0.25">
      <c r="A114" s="134"/>
      <c r="B114" s="11"/>
      <c r="C114" s="295"/>
      <c r="D114" s="11"/>
      <c r="E114" s="11"/>
      <c r="F114" s="11"/>
      <c r="G114" s="1"/>
      <c r="H114" s="345"/>
      <c r="I114" s="346"/>
      <c r="J114" s="298">
        <f t="shared" si="37"/>
        <v>0</v>
      </c>
      <c r="K114" s="111"/>
      <c r="L114" s="64"/>
      <c r="M114" s="8">
        <f t="shared" si="38"/>
        <v>0</v>
      </c>
      <c r="N114" s="64"/>
      <c r="O114" s="64"/>
      <c r="P114" s="8">
        <f t="shared" si="39"/>
        <v>18</v>
      </c>
      <c r="Q114" s="65">
        <f t="shared" si="46"/>
        <v>0</v>
      </c>
      <c r="R114" s="65">
        <f t="shared" si="46"/>
        <v>0</v>
      </c>
      <c r="S114" s="65">
        <f t="shared" si="46"/>
        <v>0</v>
      </c>
      <c r="T114" s="65">
        <f t="shared" si="46"/>
        <v>0</v>
      </c>
      <c r="U114" s="65">
        <f t="shared" si="46"/>
        <v>0</v>
      </c>
      <c r="V114" s="61">
        <f t="shared" si="41"/>
        <v>0</v>
      </c>
      <c r="W114" s="61">
        <f t="shared" si="42"/>
        <v>0</v>
      </c>
      <c r="X114" s="61">
        <f t="shared" si="43"/>
        <v>0</v>
      </c>
      <c r="Y114" s="61">
        <f t="shared" si="44"/>
        <v>0</v>
      </c>
      <c r="Z114" s="61">
        <f t="shared" si="45"/>
        <v>0</v>
      </c>
      <c r="AA114" s="111"/>
    </row>
    <row r="115" spans="1:27" s="130" customFormat="1" ht="21" customHeight="1" x14ac:dyDescent="0.25">
      <c r="A115" s="134"/>
      <c r="B115" s="11"/>
      <c r="C115" s="295"/>
      <c r="D115" s="11"/>
      <c r="E115" s="11"/>
      <c r="F115" s="11"/>
      <c r="G115" s="1"/>
      <c r="H115" s="345"/>
      <c r="I115" s="346"/>
      <c r="J115" s="298">
        <f t="shared" si="37"/>
        <v>0</v>
      </c>
      <c r="K115" s="129"/>
      <c r="L115" s="64"/>
      <c r="M115" s="8">
        <f t="shared" si="38"/>
        <v>0</v>
      </c>
      <c r="N115" s="64"/>
      <c r="O115" s="64"/>
      <c r="P115" s="8">
        <f t="shared" si="39"/>
        <v>18</v>
      </c>
      <c r="Q115" s="65">
        <f t="shared" si="46"/>
        <v>0</v>
      </c>
      <c r="R115" s="65">
        <f t="shared" si="46"/>
        <v>0</v>
      </c>
      <c r="S115" s="65">
        <f t="shared" si="46"/>
        <v>0</v>
      </c>
      <c r="T115" s="65">
        <f t="shared" si="46"/>
        <v>0</v>
      </c>
      <c r="U115" s="65">
        <f t="shared" si="46"/>
        <v>0</v>
      </c>
      <c r="V115" s="61">
        <f t="shared" si="41"/>
        <v>0</v>
      </c>
      <c r="W115" s="61">
        <f t="shared" si="42"/>
        <v>0</v>
      </c>
      <c r="X115" s="61">
        <f t="shared" si="43"/>
        <v>0</v>
      </c>
      <c r="Y115" s="61">
        <f t="shared" si="44"/>
        <v>0</v>
      </c>
      <c r="Z115" s="61">
        <f t="shared" si="45"/>
        <v>0</v>
      </c>
      <c r="AA115" s="129"/>
    </row>
    <row r="116" spans="1:27" s="112" customFormat="1" ht="21" customHeight="1" x14ac:dyDescent="0.25">
      <c r="A116" s="134"/>
      <c r="B116" s="11"/>
      <c r="C116" s="295"/>
      <c r="D116" s="11"/>
      <c r="E116" s="11"/>
      <c r="F116" s="11"/>
      <c r="G116" s="1"/>
      <c r="H116" s="345"/>
      <c r="I116" s="346"/>
      <c r="J116" s="298">
        <f t="shared" si="37"/>
        <v>0</v>
      </c>
      <c r="K116" s="111"/>
      <c r="L116" s="64"/>
      <c r="M116" s="8">
        <f t="shared" si="38"/>
        <v>0</v>
      </c>
      <c r="N116" s="64"/>
      <c r="O116" s="64"/>
      <c r="P116" s="8">
        <f t="shared" si="39"/>
        <v>18</v>
      </c>
      <c r="Q116" s="65">
        <f t="shared" si="46"/>
        <v>0</v>
      </c>
      <c r="R116" s="65">
        <f t="shared" si="46"/>
        <v>0</v>
      </c>
      <c r="S116" s="65">
        <f t="shared" si="46"/>
        <v>0</v>
      </c>
      <c r="T116" s="65">
        <f t="shared" si="46"/>
        <v>0</v>
      </c>
      <c r="U116" s="65">
        <f t="shared" si="46"/>
        <v>0</v>
      </c>
      <c r="V116" s="61">
        <f t="shared" si="41"/>
        <v>0</v>
      </c>
      <c r="W116" s="61">
        <f t="shared" si="42"/>
        <v>0</v>
      </c>
      <c r="X116" s="61">
        <f t="shared" si="43"/>
        <v>0</v>
      </c>
      <c r="Y116" s="61">
        <f t="shared" si="44"/>
        <v>0</v>
      </c>
      <c r="Z116" s="61">
        <f t="shared" si="45"/>
        <v>0</v>
      </c>
      <c r="AA116" s="111"/>
    </row>
    <row r="117" spans="1:27" s="112" customFormat="1" ht="21" customHeight="1" x14ac:dyDescent="0.25">
      <c r="A117" s="134"/>
      <c r="B117" s="11"/>
      <c r="C117" s="295"/>
      <c r="D117" s="11"/>
      <c r="E117" s="11"/>
      <c r="F117" s="11"/>
      <c r="G117" s="1"/>
      <c r="H117" s="345"/>
      <c r="I117" s="346"/>
      <c r="J117" s="298">
        <f t="shared" si="37"/>
        <v>0</v>
      </c>
      <c r="K117" s="111"/>
      <c r="L117" s="64"/>
      <c r="M117" s="8">
        <f t="shared" si="38"/>
        <v>0</v>
      </c>
      <c r="N117" s="64"/>
      <c r="O117" s="64"/>
      <c r="P117" s="8">
        <f t="shared" si="39"/>
        <v>18</v>
      </c>
      <c r="Q117" s="65">
        <f t="shared" si="46"/>
        <v>0</v>
      </c>
      <c r="R117" s="65">
        <f t="shared" si="46"/>
        <v>0</v>
      </c>
      <c r="S117" s="65">
        <f t="shared" si="46"/>
        <v>0</v>
      </c>
      <c r="T117" s="65">
        <f t="shared" si="46"/>
        <v>0</v>
      </c>
      <c r="U117" s="65">
        <f t="shared" si="46"/>
        <v>0</v>
      </c>
      <c r="V117" s="61">
        <f t="shared" si="41"/>
        <v>0</v>
      </c>
      <c r="W117" s="61">
        <f t="shared" si="42"/>
        <v>0</v>
      </c>
      <c r="X117" s="61">
        <f t="shared" si="43"/>
        <v>0</v>
      </c>
      <c r="Y117" s="61">
        <f t="shared" si="44"/>
        <v>0</v>
      </c>
      <c r="Z117" s="61">
        <f t="shared" si="45"/>
        <v>0</v>
      </c>
      <c r="AA117" s="111"/>
    </row>
    <row r="118" spans="1:27" s="112" customFormat="1" ht="21" customHeight="1" x14ac:dyDescent="0.25">
      <c r="A118" s="134"/>
      <c r="B118" s="11"/>
      <c r="C118" s="295"/>
      <c r="D118" s="11"/>
      <c r="E118" s="11"/>
      <c r="F118" s="11"/>
      <c r="G118" s="1"/>
      <c r="H118" s="345"/>
      <c r="I118" s="346"/>
      <c r="J118" s="298">
        <f t="shared" si="37"/>
        <v>0</v>
      </c>
      <c r="K118" s="111"/>
      <c r="L118" s="64"/>
      <c r="M118" s="8">
        <f t="shared" si="38"/>
        <v>0</v>
      </c>
      <c r="N118" s="64"/>
      <c r="O118" s="64"/>
      <c r="P118" s="8">
        <f t="shared" si="39"/>
        <v>18</v>
      </c>
      <c r="Q118" s="65">
        <f t="shared" si="46"/>
        <v>0</v>
      </c>
      <c r="R118" s="65">
        <f t="shared" si="46"/>
        <v>0</v>
      </c>
      <c r="S118" s="65">
        <f t="shared" si="46"/>
        <v>0</v>
      </c>
      <c r="T118" s="65">
        <f t="shared" si="46"/>
        <v>0</v>
      </c>
      <c r="U118" s="65">
        <f t="shared" si="46"/>
        <v>0</v>
      </c>
      <c r="V118" s="61">
        <f t="shared" si="41"/>
        <v>0</v>
      </c>
      <c r="W118" s="61">
        <f t="shared" si="42"/>
        <v>0</v>
      </c>
      <c r="X118" s="61">
        <f t="shared" si="43"/>
        <v>0</v>
      </c>
      <c r="Y118" s="61">
        <f t="shared" si="44"/>
        <v>0</v>
      </c>
      <c r="Z118" s="61">
        <f t="shared" si="45"/>
        <v>0</v>
      </c>
      <c r="AA118" s="111"/>
    </row>
    <row r="119" spans="1:27" s="112" customFormat="1" ht="21" customHeight="1" x14ac:dyDescent="0.25">
      <c r="A119" s="134"/>
      <c r="B119" s="11"/>
      <c r="C119" s="295"/>
      <c r="D119" s="11"/>
      <c r="E119" s="11"/>
      <c r="F119" s="11"/>
      <c r="G119" s="1"/>
      <c r="H119" s="345"/>
      <c r="I119" s="346"/>
      <c r="J119" s="298">
        <f t="shared" si="37"/>
        <v>0</v>
      </c>
      <c r="K119" s="111"/>
      <c r="L119" s="64"/>
      <c r="M119" s="8">
        <f t="shared" si="38"/>
        <v>0</v>
      </c>
      <c r="N119" s="64"/>
      <c r="O119" s="64"/>
      <c r="P119" s="8">
        <f t="shared" si="39"/>
        <v>18</v>
      </c>
      <c r="Q119" s="65">
        <f t="shared" si="46"/>
        <v>0</v>
      </c>
      <c r="R119" s="65">
        <f t="shared" si="46"/>
        <v>0</v>
      </c>
      <c r="S119" s="65">
        <f t="shared" si="46"/>
        <v>0</v>
      </c>
      <c r="T119" s="65">
        <f t="shared" si="46"/>
        <v>0</v>
      </c>
      <c r="U119" s="65">
        <f t="shared" si="46"/>
        <v>0</v>
      </c>
      <c r="V119" s="61">
        <f t="shared" si="41"/>
        <v>0</v>
      </c>
      <c r="W119" s="61">
        <f t="shared" si="42"/>
        <v>0</v>
      </c>
      <c r="X119" s="61">
        <f t="shared" si="43"/>
        <v>0</v>
      </c>
      <c r="Y119" s="61">
        <f t="shared" si="44"/>
        <v>0</v>
      </c>
      <c r="Z119" s="61">
        <f t="shared" si="45"/>
        <v>0</v>
      </c>
      <c r="AA119" s="111"/>
    </row>
    <row r="120" spans="1:27" s="112" customFormat="1" ht="21" customHeight="1" x14ac:dyDescent="0.25">
      <c r="A120" s="134"/>
      <c r="B120" s="11"/>
      <c r="C120" s="295"/>
      <c r="D120" s="11"/>
      <c r="E120" s="11"/>
      <c r="F120" s="11"/>
      <c r="G120" s="1"/>
      <c r="H120" s="345"/>
      <c r="I120" s="346"/>
      <c r="J120" s="298">
        <f t="shared" si="37"/>
        <v>0</v>
      </c>
      <c r="K120" s="111"/>
      <c r="L120" s="64"/>
      <c r="M120" s="8">
        <f t="shared" si="38"/>
        <v>0</v>
      </c>
      <c r="N120" s="64"/>
      <c r="O120" s="64"/>
      <c r="P120" s="8">
        <f t="shared" si="39"/>
        <v>18</v>
      </c>
      <c r="Q120" s="65">
        <f t="shared" si="46"/>
        <v>0</v>
      </c>
      <c r="R120" s="65">
        <f t="shared" si="46"/>
        <v>0</v>
      </c>
      <c r="S120" s="65">
        <f t="shared" si="46"/>
        <v>0</v>
      </c>
      <c r="T120" s="65">
        <f t="shared" si="46"/>
        <v>0</v>
      </c>
      <c r="U120" s="65">
        <f t="shared" si="46"/>
        <v>0</v>
      </c>
      <c r="V120" s="61">
        <f t="shared" si="41"/>
        <v>0</v>
      </c>
      <c r="W120" s="61">
        <f t="shared" si="42"/>
        <v>0</v>
      </c>
      <c r="X120" s="61">
        <f t="shared" si="43"/>
        <v>0</v>
      </c>
      <c r="Y120" s="61">
        <f t="shared" si="44"/>
        <v>0</v>
      </c>
      <c r="Z120" s="61">
        <f t="shared" si="45"/>
        <v>0</v>
      </c>
      <c r="AA120" s="111"/>
    </row>
    <row r="121" spans="1:27" s="112" customFormat="1" ht="21" customHeight="1" x14ac:dyDescent="0.25">
      <c r="A121" s="134"/>
      <c r="B121" s="11"/>
      <c r="C121" s="295"/>
      <c r="D121" s="11"/>
      <c r="E121" s="11"/>
      <c r="F121" s="11"/>
      <c r="G121" s="1"/>
      <c r="H121" s="345"/>
      <c r="I121" s="346"/>
      <c r="J121" s="298">
        <f t="shared" si="37"/>
        <v>0</v>
      </c>
      <c r="K121" s="111"/>
      <c r="L121" s="64"/>
      <c r="M121" s="8">
        <f t="shared" si="38"/>
        <v>0</v>
      </c>
      <c r="N121" s="64"/>
      <c r="O121" s="64"/>
      <c r="P121" s="8">
        <f t="shared" si="39"/>
        <v>18</v>
      </c>
      <c r="Q121" s="65">
        <f t="shared" si="46"/>
        <v>0</v>
      </c>
      <c r="R121" s="65">
        <f t="shared" si="46"/>
        <v>0</v>
      </c>
      <c r="S121" s="65">
        <f t="shared" si="46"/>
        <v>0</v>
      </c>
      <c r="T121" s="65">
        <f t="shared" si="46"/>
        <v>0</v>
      </c>
      <c r="U121" s="65">
        <f t="shared" si="46"/>
        <v>0</v>
      </c>
      <c r="V121" s="61">
        <f t="shared" si="41"/>
        <v>0</v>
      </c>
      <c r="W121" s="61">
        <f t="shared" si="42"/>
        <v>0</v>
      </c>
      <c r="X121" s="61">
        <f t="shared" si="43"/>
        <v>0</v>
      </c>
      <c r="Y121" s="61">
        <f t="shared" si="44"/>
        <v>0</v>
      </c>
      <c r="Z121" s="61">
        <f t="shared" si="45"/>
        <v>0</v>
      </c>
      <c r="AA121" s="111"/>
    </row>
    <row r="122" spans="1:27" s="112" customFormat="1" ht="21" customHeight="1" x14ac:dyDescent="0.25">
      <c r="A122" s="134"/>
      <c r="B122" s="11"/>
      <c r="C122" s="295"/>
      <c r="D122" s="11"/>
      <c r="E122" s="11"/>
      <c r="F122" s="11"/>
      <c r="G122" s="1"/>
      <c r="H122" s="345"/>
      <c r="I122" s="346"/>
      <c r="J122" s="298">
        <f t="shared" si="37"/>
        <v>0</v>
      </c>
      <c r="K122" s="111"/>
      <c r="L122" s="64"/>
      <c r="M122" s="8">
        <f t="shared" si="38"/>
        <v>0</v>
      </c>
      <c r="N122" s="64"/>
      <c r="O122" s="64"/>
      <c r="P122" s="8">
        <f t="shared" si="39"/>
        <v>18</v>
      </c>
      <c r="Q122" s="65">
        <f t="shared" si="46"/>
        <v>0</v>
      </c>
      <c r="R122" s="65">
        <f t="shared" si="46"/>
        <v>0</v>
      </c>
      <c r="S122" s="65">
        <f t="shared" si="46"/>
        <v>0</v>
      </c>
      <c r="T122" s="65">
        <f t="shared" si="46"/>
        <v>0</v>
      </c>
      <c r="U122" s="65">
        <f t="shared" si="46"/>
        <v>0</v>
      </c>
      <c r="V122" s="61">
        <f t="shared" si="41"/>
        <v>0</v>
      </c>
      <c r="W122" s="61">
        <f t="shared" si="42"/>
        <v>0</v>
      </c>
      <c r="X122" s="61">
        <f t="shared" si="43"/>
        <v>0</v>
      </c>
      <c r="Y122" s="61">
        <f t="shared" si="44"/>
        <v>0</v>
      </c>
      <c r="Z122" s="61">
        <f t="shared" si="45"/>
        <v>0</v>
      </c>
      <c r="AA122" s="111"/>
    </row>
    <row r="123" spans="1:27" s="112" customFormat="1" ht="21" customHeight="1" x14ac:dyDescent="0.25">
      <c r="A123" s="134"/>
      <c r="B123" s="11"/>
      <c r="C123" s="295"/>
      <c r="D123" s="11"/>
      <c r="E123" s="11"/>
      <c r="F123" s="11"/>
      <c r="G123" s="1"/>
      <c r="H123" s="345"/>
      <c r="I123" s="346"/>
      <c r="J123" s="298">
        <f t="shared" si="37"/>
        <v>0</v>
      </c>
      <c r="K123" s="111"/>
      <c r="L123" s="64"/>
      <c r="M123" s="8">
        <f t="shared" si="38"/>
        <v>0</v>
      </c>
      <c r="N123" s="64"/>
      <c r="O123" s="64"/>
      <c r="P123" s="8">
        <f t="shared" si="39"/>
        <v>18</v>
      </c>
      <c r="Q123" s="65">
        <f t="shared" si="46"/>
        <v>0</v>
      </c>
      <c r="R123" s="65">
        <f t="shared" si="46"/>
        <v>0</v>
      </c>
      <c r="S123" s="65">
        <f t="shared" si="46"/>
        <v>0</v>
      </c>
      <c r="T123" s="65">
        <f t="shared" si="46"/>
        <v>0</v>
      </c>
      <c r="U123" s="65">
        <f t="shared" si="46"/>
        <v>0</v>
      </c>
      <c r="V123" s="61">
        <f t="shared" si="41"/>
        <v>0</v>
      </c>
      <c r="W123" s="61">
        <f t="shared" si="42"/>
        <v>0</v>
      </c>
      <c r="X123" s="61">
        <f t="shared" si="43"/>
        <v>0</v>
      </c>
      <c r="Y123" s="61">
        <f t="shared" si="44"/>
        <v>0</v>
      </c>
      <c r="Z123" s="61">
        <f t="shared" si="45"/>
        <v>0</v>
      </c>
      <c r="AA123" s="111"/>
    </row>
    <row r="124" spans="1:27" s="112" customFormat="1" ht="21" customHeight="1" x14ac:dyDescent="0.25">
      <c r="A124" s="145"/>
      <c r="B124" s="11"/>
      <c r="C124" s="295"/>
      <c r="D124" s="11"/>
      <c r="E124" s="10"/>
      <c r="F124" s="11"/>
      <c r="G124" s="1"/>
      <c r="H124" s="345"/>
      <c r="I124" s="346"/>
      <c r="J124" s="298">
        <f t="shared" si="37"/>
        <v>0</v>
      </c>
      <c r="K124" s="131"/>
      <c r="L124" s="144"/>
      <c r="M124" s="8">
        <f t="shared" si="38"/>
        <v>0</v>
      </c>
      <c r="N124" s="64"/>
      <c r="O124" s="64"/>
      <c r="P124" s="8">
        <f t="shared" si="39"/>
        <v>18</v>
      </c>
      <c r="Q124" s="65">
        <f t="shared" si="46"/>
        <v>0</v>
      </c>
      <c r="R124" s="65">
        <f t="shared" si="46"/>
        <v>0</v>
      </c>
      <c r="S124" s="65">
        <f t="shared" si="46"/>
        <v>0</v>
      </c>
      <c r="T124" s="65">
        <f t="shared" si="46"/>
        <v>0</v>
      </c>
      <c r="U124" s="65">
        <f t="shared" si="46"/>
        <v>0</v>
      </c>
      <c r="V124" s="61">
        <f t="shared" si="41"/>
        <v>0</v>
      </c>
      <c r="W124" s="61">
        <f t="shared" si="42"/>
        <v>0</v>
      </c>
      <c r="X124" s="61">
        <f t="shared" si="43"/>
        <v>0</v>
      </c>
      <c r="Y124" s="61">
        <f t="shared" si="44"/>
        <v>0</v>
      </c>
      <c r="Z124" s="61">
        <f t="shared" si="45"/>
        <v>0</v>
      </c>
      <c r="AA124" s="131"/>
    </row>
    <row r="125" spans="1:27" s="112" customFormat="1" ht="21" customHeight="1" x14ac:dyDescent="0.25">
      <c r="A125" s="134"/>
      <c r="B125" s="11"/>
      <c r="C125" s="295"/>
      <c r="D125" s="225"/>
      <c r="E125" s="11"/>
      <c r="F125" s="11"/>
      <c r="G125" s="1"/>
      <c r="H125" s="345"/>
      <c r="I125" s="346"/>
      <c r="J125" s="298">
        <f t="shared" si="37"/>
        <v>0</v>
      </c>
      <c r="K125" s="111"/>
      <c r="L125" s="64"/>
      <c r="M125" s="8">
        <f t="shared" si="38"/>
        <v>0</v>
      </c>
      <c r="N125" s="64"/>
      <c r="O125" s="64"/>
      <c r="P125" s="8">
        <f t="shared" si="39"/>
        <v>18</v>
      </c>
      <c r="Q125" s="65">
        <f t="shared" si="46"/>
        <v>0</v>
      </c>
      <c r="R125" s="65">
        <f t="shared" si="46"/>
        <v>0</v>
      </c>
      <c r="S125" s="65">
        <f t="shared" si="46"/>
        <v>0</v>
      </c>
      <c r="T125" s="65">
        <f t="shared" si="46"/>
        <v>0</v>
      </c>
      <c r="U125" s="65">
        <f t="shared" si="46"/>
        <v>0</v>
      </c>
      <c r="V125" s="61">
        <f t="shared" si="41"/>
        <v>0</v>
      </c>
      <c r="W125" s="61">
        <f t="shared" si="42"/>
        <v>0</v>
      </c>
      <c r="X125" s="61">
        <f t="shared" si="43"/>
        <v>0</v>
      </c>
      <c r="Y125" s="61">
        <f t="shared" si="44"/>
        <v>0</v>
      </c>
      <c r="Z125" s="61">
        <f t="shared" si="45"/>
        <v>0</v>
      </c>
      <c r="AA125" s="111"/>
    </row>
    <row r="126" spans="1:27" s="112" customFormat="1" ht="21" customHeight="1" x14ac:dyDescent="0.25">
      <c r="A126" s="134"/>
      <c r="B126" s="11"/>
      <c r="C126" s="295"/>
      <c r="D126" s="11"/>
      <c r="E126" s="11"/>
      <c r="F126" s="11"/>
      <c r="G126" s="1"/>
      <c r="H126" s="345"/>
      <c r="I126" s="346"/>
      <c r="J126" s="298">
        <f t="shared" si="37"/>
        <v>0</v>
      </c>
      <c r="K126" s="111"/>
      <c r="L126" s="64"/>
      <c r="M126" s="8">
        <f t="shared" si="38"/>
        <v>0</v>
      </c>
      <c r="N126" s="64"/>
      <c r="O126" s="64"/>
      <c r="P126" s="8">
        <f t="shared" si="39"/>
        <v>18</v>
      </c>
      <c r="Q126" s="65">
        <f t="shared" si="46"/>
        <v>0</v>
      </c>
      <c r="R126" s="65">
        <f t="shared" si="46"/>
        <v>0</v>
      </c>
      <c r="S126" s="65">
        <f t="shared" si="46"/>
        <v>0</v>
      </c>
      <c r="T126" s="65">
        <f t="shared" si="46"/>
        <v>0</v>
      </c>
      <c r="U126" s="65">
        <f t="shared" si="46"/>
        <v>0</v>
      </c>
      <c r="V126" s="61">
        <f t="shared" si="41"/>
        <v>0</v>
      </c>
      <c r="W126" s="61">
        <f t="shared" si="42"/>
        <v>0</v>
      </c>
      <c r="X126" s="61">
        <f t="shared" si="43"/>
        <v>0</v>
      </c>
      <c r="Y126" s="61">
        <f t="shared" si="44"/>
        <v>0</v>
      </c>
      <c r="Z126" s="61">
        <f t="shared" si="45"/>
        <v>0</v>
      </c>
      <c r="AA126" s="111"/>
    </row>
    <row r="127" spans="1:27" s="112" customFormat="1" ht="21" customHeight="1" x14ac:dyDescent="0.25">
      <c r="A127" s="134"/>
      <c r="B127" s="11"/>
      <c r="C127" s="295"/>
      <c r="D127" s="11"/>
      <c r="E127" s="11"/>
      <c r="F127" s="11"/>
      <c r="G127" s="1"/>
      <c r="H127" s="345"/>
      <c r="I127" s="346"/>
      <c r="J127" s="298">
        <f t="shared" si="37"/>
        <v>0</v>
      </c>
      <c r="K127" s="111"/>
      <c r="L127" s="64"/>
      <c r="M127" s="8">
        <f t="shared" si="38"/>
        <v>0</v>
      </c>
      <c r="N127" s="64"/>
      <c r="O127" s="64"/>
      <c r="P127" s="8">
        <f t="shared" si="39"/>
        <v>18</v>
      </c>
      <c r="Q127" s="65">
        <f t="shared" si="46"/>
        <v>0</v>
      </c>
      <c r="R127" s="65">
        <f t="shared" si="46"/>
        <v>0</v>
      </c>
      <c r="S127" s="65">
        <f t="shared" si="46"/>
        <v>0</v>
      </c>
      <c r="T127" s="65">
        <f t="shared" si="46"/>
        <v>0</v>
      </c>
      <c r="U127" s="65">
        <f t="shared" si="46"/>
        <v>0</v>
      </c>
      <c r="V127" s="61">
        <f t="shared" si="41"/>
        <v>0</v>
      </c>
      <c r="W127" s="61">
        <f t="shared" si="42"/>
        <v>0</v>
      </c>
      <c r="X127" s="61">
        <f t="shared" si="43"/>
        <v>0</v>
      </c>
      <c r="Y127" s="61">
        <f t="shared" si="44"/>
        <v>0</v>
      </c>
      <c r="Z127" s="61">
        <f t="shared" si="45"/>
        <v>0</v>
      </c>
      <c r="AA127" s="111"/>
    </row>
    <row r="128" spans="1:27" s="112" customFormat="1" ht="21" customHeight="1" x14ac:dyDescent="0.25">
      <c r="A128" s="134"/>
      <c r="B128" s="11"/>
      <c r="C128" s="295"/>
      <c r="D128" s="11"/>
      <c r="E128" s="11"/>
      <c r="F128" s="11"/>
      <c r="G128" s="1"/>
      <c r="H128" s="345"/>
      <c r="I128" s="346"/>
      <c r="J128" s="298">
        <f t="shared" si="37"/>
        <v>0</v>
      </c>
      <c r="K128" s="111"/>
      <c r="L128" s="64"/>
      <c r="M128" s="8">
        <f t="shared" si="38"/>
        <v>0</v>
      </c>
      <c r="N128" s="64"/>
      <c r="O128" s="64"/>
      <c r="P128" s="8">
        <f t="shared" si="39"/>
        <v>18</v>
      </c>
      <c r="Q128" s="65">
        <f t="shared" si="46"/>
        <v>0</v>
      </c>
      <c r="R128" s="65">
        <f t="shared" si="46"/>
        <v>0</v>
      </c>
      <c r="S128" s="65">
        <f t="shared" si="46"/>
        <v>0</v>
      </c>
      <c r="T128" s="65">
        <f t="shared" si="46"/>
        <v>0</v>
      </c>
      <c r="U128" s="65">
        <f t="shared" si="46"/>
        <v>0</v>
      </c>
      <c r="V128" s="61">
        <f t="shared" si="41"/>
        <v>0</v>
      </c>
      <c r="W128" s="61">
        <f t="shared" si="42"/>
        <v>0</v>
      </c>
      <c r="X128" s="61">
        <f t="shared" si="43"/>
        <v>0</v>
      </c>
      <c r="Y128" s="61">
        <f t="shared" si="44"/>
        <v>0</v>
      </c>
      <c r="Z128" s="61">
        <f t="shared" si="45"/>
        <v>0</v>
      </c>
      <c r="AA128" s="111"/>
    </row>
    <row r="129" spans="1:27" s="112" customFormat="1" ht="21" customHeight="1" x14ac:dyDescent="0.25">
      <c r="A129" s="134"/>
      <c r="B129" s="11"/>
      <c r="C129" s="295"/>
      <c r="D129" s="11"/>
      <c r="E129" s="11"/>
      <c r="F129" s="11"/>
      <c r="G129" s="1"/>
      <c r="H129" s="345"/>
      <c r="I129" s="346"/>
      <c r="J129" s="298">
        <f t="shared" si="37"/>
        <v>0</v>
      </c>
      <c r="K129" s="111"/>
      <c r="L129" s="64"/>
      <c r="M129" s="8">
        <f t="shared" si="38"/>
        <v>0</v>
      </c>
      <c r="N129" s="64"/>
      <c r="O129" s="64"/>
      <c r="P129" s="8">
        <f t="shared" si="39"/>
        <v>18</v>
      </c>
      <c r="Q129" s="65">
        <f t="shared" si="46"/>
        <v>0</v>
      </c>
      <c r="R129" s="65">
        <f t="shared" si="46"/>
        <v>0</v>
      </c>
      <c r="S129" s="65">
        <f t="shared" si="46"/>
        <v>0</v>
      </c>
      <c r="T129" s="65">
        <f t="shared" si="46"/>
        <v>0</v>
      </c>
      <c r="U129" s="65">
        <f t="shared" si="46"/>
        <v>0</v>
      </c>
      <c r="V129" s="61">
        <f t="shared" si="41"/>
        <v>0</v>
      </c>
      <c r="W129" s="61">
        <f t="shared" si="42"/>
        <v>0</v>
      </c>
      <c r="X129" s="61">
        <f t="shared" si="43"/>
        <v>0</v>
      </c>
      <c r="Y129" s="61">
        <f t="shared" si="44"/>
        <v>0</v>
      </c>
      <c r="Z129" s="61">
        <f t="shared" si="45"/>
        <v>0</v>
      </c>
      <c r="AA129" s="111"/>
    </row>
    <row r="130" spans="1:27" s="112" customFormat="1" ht="21" customHeight="1" x14ac:dyDescent="0.25">
      <c r="A130" s="134"/>
      <c r="B130" s="11"/>
      <c r="C130" s="295"/>
      <c r="D130" s="11"/>
      <c r="E130" s="11"/>
      <c r="F130" s="11"/>
      <c r="G130" s="1"/>
      <c r="H130" s="345"/>
      <c r="I130" s="346"/>
      <c r="J130" s="298">
        <f t="shared" si="37"/>
        <v>0</v>
      </c>
      <c r="K130" s="111"/>
      <c r="L130" s="64"/>
      <c r="M130" s="8">
        <f t="shared" si="38"/>
        <v>0</v>
      </c>
      <c r="N130" s="64"/>
      <c r="O130" s="64"/>
      <c r="P130" s="8">
        <f t="shared" si="39"/>
        <v>18</v>
      </c>
      <c r="Q130" s="65">
        <f t="shared" si="46"/>
        <v>0</v>
      </c>
      <c r="R130" s="65">
        <f t="shared" si="46"/>
        <v>0</v>
      </c>
      <c r="S130" s="65">
        <f t="shared" si="46"/>
        <v>0</v>
      </c>
      <c r="T130" s="65">
        <f t="shared" si="46"/>
        <v>0</v>
      </c>
      <c r="U130" s="65">
        <f t="shared" si="46"/>
        <v>0</v>
      </c>
      <c r="V130" s="61">
        <f t="shared" si="41"/>
        <v>0</v>
      </c>
      <c r="W130" s="61">
        <f t="shared" si="42"/>
        <v>0</v>
      </c>
      <c r="X130" s="61">
        <f t="shared" si="43"/>
        <v>0</v>
      </c>
      <c r="Y130" s="61">
        <f t="shared" si="44"/>
        <v>0</v>
      </c>
      <c r="Z130" s="61">
        <f t="shared" si="45"/>
        <v>0</v>
      </c>
      <c r="AA130" s="111"/>
    </row>
    <row r="131" spans="1:27" s="112" customFormat="1" ht="21" customHeight="1" x14ac:dyDescent="0.25">
      <c r="A131" s="134"/>
      <c r="B131" s="11"/>
      <c r="C131" s="295"/>
      <c r="D131" s="11"/>
      <c r="E131" s="11"/>
      <c r="F131" s="11"/>
      <c r="G131" s="1"/>
      <c r="H131" s="345"/>
      <c r="I131" s="346"/>
      <c r="J131" s="298">
        <f t="shared" si="37"/>
        <v>0</v>
      </c>
      <c r="K131" s="111"/>
      <c r="L131" s="64"/>
      <c r="M131" s="8">
        <f t="shared" si="38"/>
        <v>0</v>
      </c>
      <c r="N131" s="64"/>
      <c r="O131" s="64"/>
      <c r="P131" s="8">
        <f t="shared" si="39"/>
        <v>18</v>
      </c>
      <c r="Q131" s="65">
        <f t="shared" si="46"/>
        <v>0</v>
      </c>
      <c r="R131" s="65">
        <f t="shared" si="46"/>
        <v>0</v>
      </c>
      <c r="S131" s="65">
        <f t="shared" si="46"/>
        <v>0</v>
      </c>
      <c r="T131" s="65">
        <f t="shared" si="46"/>
        <v>0</v>
      </c>
      <c r="U131" s="65">
        <f t="shared" si="46"/>
        <v>0</v>
      </c>
      <c r="V131" s="61">
        <f t="shared" si="41"/>
        <v>0</v>
      </c>
      <c r="W131" s="61">
        <f t="shared" si="42"/>
        <v>0</v>
      </c>
      <c r="X131" s="61">
        <f t="shared" si="43"/>
        <v>0</v>
      </c>
      <c r="Y131" s="61">
        <f t="shared" si="44"/>
        <v>0</v>
      </c>
      <c r="Z131" s="61">
        <f t="shared" si="45"/>
        <v>0</v>
      </c>
      <c r="AA131" s="111"/>
    </row>
    <row r="132" spans="1:27" s="112" customFormat="1" ht="21" customHeight="1" x14ac:dyDescent="0.25">
      <c r="A132" s="134"/>
      <c r="B132" s="11"/>
      <c r="C132" s="295"/>
      <c r="D132" s="11"/>
      <c r="E132" s="11"/>
      <c r="F132" s="11"/>
      <c r="G132" s="1"/>
      <c r="H132" s="345"/>
      <c r="I132" s="346"/>
      <c r="J132" s="298">
        <f t="shared" si="37"/>
        <v>0</v>
      </c>
      <c r="K132" s="111"/>
      <c r="L132" s="64"/>
      <c r="M132" s="8">
        <f t="shared" si="38"/>
        <v>0</v>
      </c>
      <c r="N132" s="64"/>
      <c r="O132" s="64"/>
      <c r="P132" s="8">
        <f t="shared" si="39"/>
        <v>18</v>
      </c>
      <c r="Q132" s="65">
        <f t="shared" si="46"/>
        <v>0</v>
      </c>
      <c r="R132" s="65">
        <f t="shared" si="46"/>
        <v>0</v>
      </c>
      <c r="S132" s="65">
        <f t="shared" si="46"/>
        <v>0</v>
      </c>
      <c r="T132" s="65">
        <f t="shared" si="46"/>
        <v>0</v>
      </c>
      <c r="U132" s="65">
        <f t="shared" si="46"/>
        <v>0</v>
      </c>
      <c r="V132" s="61">
        <f t="shared" si="41"/>
        <v>0</v>
      </c>
      <c r="W132" s="61">
        <f t="shared" si="42"/>
        <v>0</v>
      </c>
      <c r="X132" s="61">
        <f t="shared" si="43"/>
        <v>0</v>
      </c>
      <c r="Y132" s="61">
        <f t="shared" si="44"/>
        <v>0</v>
      </c>
      <c r="Z132" s="61">
        <f t="shared" si="45"/>
        <v>0</v>
      </c>
      <c r="AA132" s="111"/>
    </row>
    <row r="133" spans="1:27" s="130" customFormat="1" ht="21" customHeight="1" x14ac:dyDescent="0.25">
      <c r="A133" s="134"/>
      <c r="B133" s="11"/>
      <c r="C133" s="295"/>
      <c r="D133" s="11"/>
      <c r="E133" s="11"/>
      <c r="F133" s="11"/>
      <c r="G133" s="1"/>
      <c r="H133" s="345"/>
      <c r="I133" s="346"/>
      <c r="J133" s="298">
        <f t="shared" si="37"/>
        <v>0</v>
      </c>
      <c r="K133" s="129"/>
      <c r="L133" s="64"/>
      <c r="M133" s="8">
        <f t="shared" si="38"/>
        <v>0</v>
      </c>
      <c r="N133" s="64"/>
      <c r="O133" s="64"/>
      <c r="P133" s="8">
        <f t="shared" si="39"/>
        <v>18</v>
      </c>
      <c r="Q133" s="65">
        <f t="shared" si="46"/>
        <v>0</v>
      </c>
      <c r="R133" s="65">
        <f t="shared" si="46"/>
        <v>0</v>
      </c>
      <c r="S133" s="65">
        <f t="shared" si="46"/>
        <v>0</v>
      </c>
      <c r="T133" s="65">
        <f t="shared" si="46"/>
        <v>0</v>
      </c>
      <c r="U133" s="65">
        <f t="shared" si="46"/>
        <v>0</v>
      </c>
      <c r="V133" s="61">
        <f t="shared" si="41"/>
        <v>0</v>
      </c>
      <c r="W133" s="61">
        <f t="shared" si="42"/>
        <v>0</v>
      </c>
      <c r="X133" s="61">
        <f t="shared" si="43"/>
        <v>0</v>
      </c>
      <c r="Y133" s="61">
        <f t="shared" si="44"/>
        <v>0</v>
      </c>
      <c r="Z133" s="61">
        <f t="shared" si="45"/>
        <v>0</v>
      </c>
      <c r="AA133" s="129"/>
    </row>
    <row r="134" spans="1:27" s="112" customFormat="1" ht="21" customHeight="1" x14ac:dyDescent="0.25">
      <c r="A134" s="134"/>
      <c r="B134" s="11"/>
      <c r="C134" s="295"/>
      <c r="D134" s="11"/>
      <c r="E134" s="11"/>
      <c r="F134" s="11"/>
      <c r="G134" s="1"/>
      <c r="H134" s="345"/>
      <c r="I134" s="346"/>
      <c r="J134" s="298">
        <f t="shared" si="37"/>
        <v>0</v>
      </c>
      <c r="K134" s="111"/>
      <c r="L134" s="64"/>
      <c r="M134" s="8">
        <f t="shared" si="38"/>
        <v>0</v>
      </c>
      <c r="N134" s="64"/>
      <c r="O134" s="64"/>
      <c r="P134" s="8">
        <f t="shared" si="39"/>
        <v>18</v>
      </c>
      <c r="Q134" s="65">
        <f t="shared" si="46"/>
        <v>0</v>
      </c>
      <c r="R134" s="65">
        <f t="shared" si="46"/>
        <v>0</v>
      </c>
      <c r="S134" s="65">
        <f t="shared" si="46"/>
        <v>0</v>
      </c>
      <c r="T134" s="65">
        <f t="shared" si="46"/>
        <v>0</v>
      </c>
      <c r="U134" s="65">
        <f t="shared" si="46"/>
        <v>0</v>
      </c>
      <c r="V134" s="61">
        <f t="shared" si="41"/>
        <v>0</v>
      </c>
      <c r="W134" s="61">
        <f t="shared" si="42"/>
        <v>0</v>
      </c>
      <c r="X134" s="61">
        <f t="shared" si="43"/>
        <v>0</v>
      </c>
      <c r="Y134" s="61">
        <f t="shared" si="44"/>
        <v>0</v>
      </c>
      <c r="Z134" s="61">
        <f t="shared" si="45"/>
        <v>0</v>
      </c>
      <c r="AA134" s="111"/>
    </row>
    <row r="135" spans="1:27" s="112" customFormat="1" ht="21" customHeight="1" x14ac:dyDescent="0.25">
      <c r="A135" s="134"/>
      <c r="B135" s="11"/>
      <c r="C135" s="295"/>
      <c r="D135" s="11"/>
      <c r="E135" s="11"/>
      <c r="F135" s="11"/>
      <c r="G135" s="1"/>
      <c r="H135" s="345"/>
      <c r="I135" s="346"/>
      <c r="J135" s="298">
        <f t="shared" si="37"/>
        <v>0</v>
      </c>
      <c r="K135" s="111"/>
      <c r="L135" s="64"/>
      <c r="M135" s="8">
        <f t="shared" si="38"/>
        <v>0</v>
      </c>
      <c r="N135" s="64"/>
      <c r="O135" s="64"/>
      <c r="P135" s="8">
        <f t="shared" si="39"/>
        <v>18</v>
      </c>
      <c r="Q135" s="65">
        <f t="shared" si="46"/>
        <v>0</v>
      </c>
      <c r="R135" s="65">
        <f t="shared" si="46"/>
        <v>0</v>
      </c>
      <c r="S135" s="65">
        <f t="shared" si="46"/>
        <v>0</v>
      </c>
      <c r="T135" s="65">
        <f t="shared" si="46"/>
        <v>0</v>
      </c>
      <c r="U135" s="65">
        <f t="shared" si="46"/>
        <v>0</v>
      </c>
      <c r="V135" s="61">
        <f t="shared" si="41"/>
        <v>0</v>
      </c>
      <c r="W135" s="61">
        <f t="shared" si="42"/>
        <v>0</v>
      </c>
      <c r="X135" s="61">
        <f t="shared" si="43"/>
        <v>0</v>
      </c>
      <c r="Y135" s="61">
        <f t="shared" si="44"/>
        <v>0</v>
      </c>
      <c r="Z135" s="61">
        <f t="shared" si="45"/>
        <v>0</v>
      </c>
      <c r="AA135" s="111"/>
    </row>
    <row r="136" spans="1:27" s="112" customFormat="1" ht="21" customHeight="1" x14ac:dyDescent="0.25">
      <c r="A136" s="134"/>
      <c r="B136" s="11"/>
      <c r="C136" s="295"/>
      <c r="D136" s="225"/>
      <c r="E136" s="11"/>
      <c r="F136" s="11"/>
      <c r="G136" s="1"/>
      <c r="H136" s="345"/>
      <c r="I136" s="346"/>
      <c r="J136" s="298">
        <f t="shared" si="37"/>
        <v>0</v>
      </c>
      <c r="K136" s="111"/>
      <c r="L136" s="64"/>
      <c r="M136" s="8">
        <f t="shared" si="38"/>
        <v>0</v>
      </c>
      <c r="N136" s="64"/>
      <c r="O136" s="64"/>
      <c r="P136" s="8">
        <f t="shared" si="39"/>
        <v>18</v>
      </c>
      <c r="Q136" s="65">
        <f t="shared" si="46"/>
        <v>0</v>
      </c>
      <c r="R136" s="65">
        <f t="shared" si="46"/>
        <v>0</v>
      </c>
      <c r="S136" s="65">
        <f t="shared" si="46"/>
        <v>0</v>
      </c>
      <c r="T136" s="65">
        <f t="shared" si="46"/>
        <v>0</v>
      </c>
      <c r="U136" s="65">
        <f t="shared" si="46"/>
        <v>0</v>
      </c>
      <c r="V136" s="61">
        <f t="shared" si="41"/>
        <v>0</v>
      </c>
      <c r="W136" s="61">
        <f t="shared" si="42"/>
        <v>0</v>
      </c>
      <c r="X136" s="61">
        <f t="shared" si="43"/>
        <v>0</v>
      </c>
      <c r="Y136" s="61">
        <f t="shared" si="44"/>
        <v>0</v>
      </c>
      <c r="Z136" s="61">
        <f t="shared" si="45"/>
        <v>0</v>
      </c>
      <c r="AA136" s="111"/>
    </row>
    <row r="137" spans="1:27" s="112" customFormat="1" ht="21" customHeight="1" x14ac:dyDescent="0.25">
      <c r="A137" s="134"/>
      <c r="B137" s="11"/>
      <c r="C137" s="295"/>
      <c r="D137" s="11"/>
      <c r="E137" s="11"/>
      <c r="F137" s="11"/>
      <c r="G137" s="1"/>
      <c r="H137" s="345"/>
      <c r="I137" s="346"/>
      <c r="J137" s="298">
        <f t="shared" si="37"/>
        <v>0</v>
      </c>
      <c r="K137" s="111"/>
      <c r="L137" s="64"/>
      <c r="M137" s="8">
        <f t="shared" si="38"/>
        <v>0</v>
      </c>
      <c r="N137" s="64"/>
      <c r="O137" s="64"/>
      <c r="P137" s="8">
        <f t="shared" si="39"/>
        <v>18</v>
      </c>
      <c r="Q137" s="65">
        <f t="shared" si="46"/>
        <v>0</v>
      </c>
      <c r="R137" s="65">
        <f t="shared" si="46"/>
        <v>0</v>
      </c>
      <c r="S137" s="65">
        <f t="shared" si="46"/>
        <v>0</v>
      </c>
      <c r="T137" s="65">
        <f t="shared" si="46"/>
        <v>0</v>
      </c>
      <c r="U137" s="65">
        <f t="shared" si="46"/>
        <v>0</v>
      </c>
      <c r="V137" s="61">
        <f t="shared" si="41"/>
        <v>0</v>
      </c>
      <c r="W137" s="61">
        <f t="shared" si="42"/>
        <v>0</v>
      </c>
      <c r="X137" s="61">
        <f t="shared" si="43"/>
        <v>0</v>
      </c>
      <c r="Y137" s="61">
        <f t="shared" si="44"/>
        <v>0</v>
      </c>
      <c r="Z137" s="61">
        <f t="shared" si="45"/>
        <v>0</v>
      </c>
      <c r="AA137" s="111"/>
    </row>
    <row r="138" spans="1:27" s="112" customFormat="1" ht="21" customHeight="1" x14ac:dyDescent="0.25">
      <c r="A138" s="134"/>
      <c r="B138" s="11"/>
      <c r="C138" s="295"/>
      <c r="D138" s="11"/>
      <c r="E138" s="11"/>
      <c r="F138" s="11"/>
      <c r="G138" s="1"/>
      <c r="H138" s="345"/>
      <c r="I138" s="346"/>
      <c r="J138" s="298">
        <f t="shared" si="37"/>
        <v>0</v>
      </c>
      <c r="K138" s="111"/>
      <c r="L138" s="64"/>
      <c r="M138" s="8">
        <f t="shared" si="38"/>
        <v>0</v>
      </c>
      <c r="N138" s="64"/>
      <c r="O138" s="64"/>
      <c r="P138" s="8">
        <f t="shared" si="39"/>
        <v>18</v>
      </c>
      <c r="Q138" s="65">
        <f t="shared" si="46"/>
        <v>0</v>
      </c>
      <c r="R138" s="65">
        <f t="shared" si="46"/>
        <v>0</v>
      </c>
      <c r="S138" s="65">
        <f t="shared" si="46"/>
        <v>0</v>
      </c>
      <c r="T138" s="65">
        <f t="shared" si="46"/>
        <v>0</v>
      </c>
      <c r="U138" s="65">
        <f t="shared" si="46"/>
        <v>0</v>
      </c>
      <c r="V138" s="61">
        <f t="shared" si="41"/>
        <v>0</v>
      </c>
      <c r="W138" s="61">
        <f t="shared" si="42"/>
        <v>0</v>
      </c>
      <c r="X138" s="61">
        <f t="shared" si="43"/>
        <v>0</v>
      </c>
      <c r="Y138" s="61">
        <f t="shared" si="44"/>
        <v>0</v>
      </c>
      <c r="Z138" s="61">
        <f t="shared" si="45"/>
        <v>0</v>
      </c>
      <c r="AA138" s="111"/>
    </row>
    <row r="139" spans="1:27" s="112" customFormat="1" ht="21" customHeight="1" x14ac:dyDescent="0.25">
      <c r="A139" s="134"/>
      <c r="B139" s="11"/>
      <c r="C139" s="295"/>
      <c r="D139" s="11"/>
      <c r="E139" s="11"/>
      <c r="F139" s="11"/>
      <c r="G139" s="1"/>
      <c r="H139" s="345"/>
      <c r="I139" s="346"/>
      <c r="J139" s="298">
        <f t="shared" si="37"/>
        <v>0</v>
      </c>
      <c r="K139" s="111"/>
      <c r="L139" s="64"/>
      <c r="M139" s="8">
        <f t="shared" si="38"/>
        <v>0</v>
      </c>
      <c r="N139" s="64"/>
      <c r="O139" s="64"/>
      <c r="P139" s="8">
        <f t="shared" si="39"/>
        <v>18</v>
      </c>
      <c r="Q139" s="65">
        <f t="shared" si="46"/>
        <v>0</v>
      </c>
      <c r="R139" s="65">
        <f t="shared" si="46"/>
        <v>0</v>
      </c>
      <c r="S139" s="65">
        <f t="shared" si="46"/>
        <v>0</v>
      </c>
      <c r="T139" s="65">
        <f t="shared" si="46"/>
        <v>0</v>
      </c>
      <c r="U139" s="65">
        <f t="shared" si="46"/>
        <v>0</v>
      </c>
      <c r="V139" s="61">
        <f t="shared" si="41"/>
        <v>0</v>
      </c>
      <c r="W139" s="61">
        <f t="shared" si="42"/>
        <v>0</v>
      </c>
      <c r="X139" s="61">
        <f t="shared" si="43"/>
        <v>0</v>
      </c>
      <c r="Y139" s="61">
        <f t="shared" si="44"/>
        <v>0</v>
      </c>
      <c r="Z139" s="61">
        <f t="shared" si="45"/>
        <v>0</v>
      </c>
      <c r="AA139" s="111"/>
    </row>
    <row r="140" spans="1:27" s="130" customFormat="1" ht="21" customHeight="1" x14ac:dyDescent="0.25">
      <c r="A140" s="145"/>
      <c r="B140" s="11"/>
      <c r="C140" s="295"/>
      <c r="D140" s="11"/>
      <c r="E140" s="10"/>
      <c r="F140" s="11"/>
      <c r="G140" s="1"/>
      <c r="H140" s="345"/>
      <c r="I140" s="346"/>
      <c r="J140" s="298">
        <f t="shared" si="37"/>
        <v>0</v>
      </c>
      <c r="K140" s="129"/>
      <c r="L140" s="144"/>
      <c r="M140" s="8">
        <f t="shared" si="38"/>
        <v>0</v>
      </c>
      <c r="N140" s="64"/>
      <c r="O140" s="64"/>
      <c r="P140" s="8">
        <f t="shared" si="39"/>
        <v>18</v>
      </c>
      <c r="Q140" s="65">
        <f t="shared" si="46"/>
        <v>0</v>
      </c>
      <c r="R140" s="65">
        <f t="shared" si="46"/>
        <v>0</v>
      </c>
      <c r="S140" s="65">
        <f t="shared" si="46"/>
        <v>0</v>
      </c>
      <c r="T140" s="65">
        <f t="shared" si="46"/>
        <v>0</v>
      </c>
      <c r="U140" s="65">
        <f t="shared" si="46"/>
        <v>0</v>
      </c>
      <c r="V140" s="61">
        <f t="shared" si="41"/>
        <v>0</v>
      </c>
      <c r="W140" s="61">
        <f t="shared" si="42"/>
        <v>0</v>
      </c>
      <c r="X140" s="61">
        <f t="shared" si="43"/>
        <v>0</v>
      </c>
      <c r="Y140" s="61">
        <f t="shared" si="44"/>
        <v>0</v>
      </c>
      <c r="Z140" s="61">
        <f t="shared" si="45"/>
        <v>0</v>
      </c>
      <c r="AA140" s="129"/>
    </row>
    <row r="141" spans="1:27" s="112" customFormat="1" ht="21" customHeight="1" x14ac:dyDescent="0.25">
      <c r="A141" s="134"/>
      <c r="B141" s="11"/>
      <c r="C141" s="295"/>
      <c r="D141" s="11"/>
      <c r="E141" s="11"/>
      <c r="F141" s="11"/>
      <c r="G141" s="1"/>
      <c r="H141" s="345"/>
      <c r="I141" s="346"/>
      <c r="J141" s="298">
        <f t="shared" ref="J141:J176" si="47">+IF(D141=1,(G141-H141-I141),IF(D141=2,(G141-H141-I141),0))</f>
        <v>0</v>
      </c>
      <c r="K141" s="111"/>
      <c r="L141" s="64"/>
      <c r="M141" s="8">
        <f t="shared" si="38"/>
        <v>0</v>
      </c>
      <c r="N141" s="64"/>
      <c r="O141" s="64"/>
      <c r="P141" s="8">
        <f t="shared" si="39"/>
        <v>18</v>
      </c>
      <c r="Q141" s="65">
        <f t="shared" si="46"/>
        <v>0</v>
      </c>
      <c r="R141" s="65">
        <f t="shared" si="46"/>
        <v>0</v>
      </c>
      <c r="S141" s="65">
        <f t="shared" si="46"/>
        <v>0</v>
      </c>
      <c r="T141" s="65">
        <f t="shared" si="46"/>
        <v>0</v>
      </c>
      <c r="U141" s="65">
        <f t="shared" si="46"/>
        <v>0</v>
      </c>
      <c r="V141" s="61">
        <f t="shared" si="41"/>
        <v>0</v>
      </c>
      <c r="W141" s="61">
        <f t="shared" si="42"/>
        <v>0</v>
      </c>
      <c r="X141" s="61">
        <f t="shared" si="43"/>
        <v>0</v>
      </c>
      <c r="Y141" s="61">
        <f t="shared" si="44"/>
        <v>0</v>
      </c>
      <c r="Z141" s="61">
        <f t="shared" si="45"/>
        <v>0</v>
      </c>
      <c r="AA141" s="111"/>
    </row>
    <row r="142" spans="1:27" s="112" customFormat="1" ht="21" customHeight="1" x14ac:dyDescent="0.25">
      <c r="A142" s="134"/>
      <c r="B142" s="11"/>
      <c r="C142" s="295"/>
      <c r="D142" s="11"/>
      <c r="E142" s="11"/>
      <c r="F142" s="11"/>
      <c r="G142" s="1"/>
      <c r="H142" s="345"/>
      <c r="I142" s="346"/>
      <c r="J142" s="298">
        <f t="shared" si="47"/>
        <v>0</v>
      </c>
      <c r="K142" s="111"/>
      <c r="L142" s="64"/>
      <c r="M142" s="8">
        <f t="shared" ref="M142:M176" si="48">+L142*12</f>
        <v>0</v>
      </c>
      <c r="N142" s="64"/>
      <c r="O142" s="64"/>
      <c r="P142" s="8">
        <f t="shared" ref="P142:P176" si="49">+N142+O142+18</f>
        <v>18</v>
      </c>
      <c r="Q142" s="65">
        <f t="shared" ref="Q142:U176" si="50">IFERROR(IF(AND((Q$178-$P142)/$M142&gt;0,(Q$178-$P142)/$M142&lt;1),(Q$178-$P142)/$M142,IF((Q$178-$P142)/$M142&gt;0,1,0)),0)</f>
        <v>0</v>
      </c>
      <c r="R142" s="65">
        <f t="shared" si="50"/>
        <v>0</v>
      </c>
      <c r="S142" s="65">
        <f t="shared" si="50"/>
        <v>0</v>
      </c>
      <c r="T142" s="65">
        <f t="shared" si="50"/>
        <v>0</v>
      </c>
      <c r="U142" s="65">
        <f t="shared" si="50"/>
        <v>0</v>
      </c>
      <c r="V142" s="61">
        <f t="shared" ref="V142:V176" si="51">Q142*($G142-$H142)</f>
        <v>0</v>
      </c>
      <c r="W142" s="61">
        <f t="shared" ref="W142:W176" si="52">R142*($G142-$H142)-V142</f>
        <v>0</v>
      </c>
      <c r="X142" s="61">
        <f t="shared" ref="X142:X176" si="53">S142*($G142-$H142)-SUM(V142:W142)</f>
        <v>0</v>
      </c>
      <c r="Y142" s="61">
        <f t="shared" ref="Y142:Y176" si="54">T142*($G142-$H142)-SUM(V142:X142)</f>
        <v>0</v>
      </c>
      <c r="Z142" s="61">
        <f t="shared" ref="Z142:Z176" si="55">U142*($G142-$H142)-SUM(V142:Y142)</f>
        <v>0</v>
      </c>
      <c r="AA142" s="111"/>
    </row>
    <row r="143" spans="1:27" s="112" customFormat="1" ht="21" customHeight="1" x14ac:dyDescent="0.25">
      <c r="A143" s="134"/>
      <c r="B143" s="11"/>
      <c r="C143" s="295"/>
      <c r="D143" s="11"/>
      <c r="E143" s="11"/>
      <c r="F143" s="11"/>
      <c r="G143" s="1"/>
      <c r="H143" s="345"/>
      <c r="I143" s="346"/>
      <c r="J143" s="298">
        <f t="shared" si="47"/>
        <v>0</v>
      </c>
      <c r="K143" s="111"/>
      <c r="L143" s="64"/>
      <c r="M143" s="8">
        <f t="shared" si="48"/>
        <v>0</v>
      </c>
      <c r="N143" s="64"/>
      <c r="O143" s="64"/>
      <c r="P143" s="8">
        <f t="shared" si="49"/>
        <v>18</v>
      </c>
      <c r="Q143" s="65">
        <f t="shared" si="50"/>
        <v>0</v>
      </c>
      <c r="R143" s="65">
        <f t="shared" si="50"/>
        <v>0</v>
      </c>
      <c r="S143" s="65">
        <f t="shared" si="50"/>
        <v>0</v>
      </c>
      <c r="T143" s="65">
        <f t="shared" si="50"/>
        <v>0</v>
      </c>
      <c r="U143" s="65">
        <f t="shared" si="50"/>
        <v>0</v>
      </c>
      <c r="V143" s="61">
        <f t="shared" si="51"/>
        <v>0</v>
      </c>
      <c r="W143" s="61">
        <f t="shared" si="52"/>
        <v>0</v>
      </c>
      <c r="X143" s="61">
        <f t="shared" si="53"/>
        <v>0</v>
      </c>
      <c r="Y143" s="61">
        <f t="shared" si="54"/>
        <v>0</v>
      </c>
      <c r="Z143" s="61">
        <f t="shared" si="55"/>
        <v>0</v>
      </c>
      <c r="AA143" s="111"/>
    </row>
    <row r="144" spans="1:27" s="112" customFormat="1" ht="21" customHeight="1" x14ac:dyDescent="0.25">
      <c r="A144" s="134"/>
      <c r="B144" s="11"/>
      <c r="C144" s="295"/>
      <c r="D144" s="11"/>
      <c r="E144" s="11"/>
      <c r="F144" s="11"/>
      <c r="G144" s="1"/>
      <c r="H144" s="345"/>
      <c r="I144" s="346"/>
      <c r="J144" s="298">
        <f t="shared" si="47"/>
        <v>0</v>
      </c>
      <c r="K144" s="111"/>
      <c r="L144" s="64"/>
      <c r="M144" s="8">
        <f t="shared" si="48"/>
        <v>0</v>
      </c>
      <c r="N144" s="64"/>
      <c r="O144" s="64"/>
      <c r="P144" s="8">
        <f t="shared" si="49"/>
        <v>18</v>
      </c>
      <c r="Q144" s="65">
        <f t="shared" si="50"/>
        <v>0</v>
      </c>
      <c r="R144" s="65">
        <f t="shared" si="50"/>
        <v>0</v>
      </c>
      <c r="S144" s="65">
        <f t="shared" si="50"/>
        <v>0</v>
      </c>
      <c r="T144" s="65">
        <f t="shared" si="50"/>
        <v>0</v>
      </c>
      <c r="U144" s="65">
        <f t="shared" si="50"/>
        <v>0</v>
      </c>
      <c r="V144" s="61">
        <f t="shared" si="51"/>
        <v>0</v>
      </c>
      <c r="W144" s="61">
        <f t="shared" si="52"/>
        <v>0</v>
      </c>
      <c r="X144" s="61">
        <f t="shared" si="53"/>
        <v>0</v>
      </c>
      <c r="Y144" s="61">
        <f t="shared" si="54"/>
        <v>0</v>
      </c>
      <c r="Z144" s="61">
        <f t="shared" si="55"/>
        <v>0</v>
      </c>
      <c r="AA144" s="111"/>
    </row>
    <row r="145" spans="1:27" s="112" customFormat="1" ht="21" customHeight="1" x14ac:dyDescent="0.25">
      <c r="A145" s="134"/>
      <c r="B145" s="11"/>
      <c r="C145" s="295"/>
      <c r="D145" s="11"/>
      <c r="E145" s="11"/>
      <c r="F145" s="11"/>
      <c r="G145" s="1"/>
      <c r="H145" s="345"/>
      <c r="I145" s="346"/>
      <c r="J145" s="298">
        <f t="shared" si="47"/>
        <v>0</v>
      </c>
      <c r="K145" s="111"/>
      <c r="L145" s="64"/>
      <c r="M145" s="8">
        <f t="shared" si="48"/>
        <v>0</v>
      </c>
      <c r="N145" s="64"/>
      <c r="O145" s="64"/>
      <c r="P145" s="8">
        <f t="shared" si="49"/>
        <v>18</v>
      </c>
      <c r="Q145" s="65">
        <f t="shared" si="50"/>
        <v>0</v>
      </c>
      <c r="R145" s="65">
        <f t="shared" si="50"/>
        <v>0</v>
      </c>
      <c r="S145" s="65">
        <f t="shared" si="50"/>
        <v>0</v>
      </c>
      <c r="T145" s="65">
        <f t="shared" si="50"/>
        <v>0</v>
      </c>
      <c r="U145" s="65">
        <f t="shared" si="50"/>
        <v>0</v>
      </c>
      <c r="V145" s="61">
        <f t="shared" si="51"/>
        <v>0</v>
      </c>
      <c r="W145" s="61">
        <f t="shared" si="52"/>
        <v>0</v>
      </c>
      <c r="X145" s="61">
        <f t="shared" si="53"/>
        <v>0</v>
      </c>
      <c r="Y145" s="61">
        <f t="shared" si="54"/>
        <v>0</v>
      </c>
      <c r="Z145" s="61">
        <f t="shared" si="55"/>
        <v>0</v>
      </c>
      <c r="AA145" s="111"/>
    </row>
    <row r="146" spans="1:27" s="112" customFormat="1" ht="21" customHeight="1" x14ac:dyDescent="0.25">
      <c r="A146" s="134"/>
      <c r="B146" s="11"/>
      <c r="C146" s="295"/>
      <c r="D146" s="11"/>
      <c r="E146" s="11"/>
      <c r="F146" s="11"/>
      <c r="G146" s="1"/>
      <c r="H146" s="345"/>
      <c r="I146" s="346"/>
      <c r="J146" s="298">
        <f t="shared" si="47"/>
        <v>0</v>
      </c>
      <c r="K146" s="111"/>
      <c r="L146" s="64"/>
      <c r="M146" s="8">
        <f t="shared" si="48"/>
        <v>0</v>
      </c>
      <c r="N146" s="64"/>
      <c r="O146" s="64"/>
      <c r="P146" s="8">
        <f t="shared" si="49"/>
        <v>18</v>
      </c>
      <c r="Q146" s="65">
        <f t="shared" si="50"/>
        <v>0</v>
      </c>
      <c r="R146" s="65">
        <f t="shared" si="50"/>
        <v>0</v>
      </c>
      <c r="S146" s="65">
        <f t="shared" si="50"/>
        <v>0</v>
      </c>
      <c r="T146" s="65">
        <f t="shared" si="50"/>
        <v>0</v>
      </c>
      <c r="U146" s="65">
        <f t="shared" si="50"/>
        <v>0</v>
      </c>
      <c r="V146" s="61">
        <f t="shared" si="51"/>
        <v>0</v>
      </c>
      <c r="W146" s="61">
        <f t="shared" si="52"/>
        <v>0</v>
      </c>
      <c r="X146" s="61">
        <f t="shared" si="53"/>
        <v>0</v>
      </c>
      <c r="Y146" s="61">
        <f t="shared" si="54"/>
        <v>0</v>
      </c>
      <c r="Z146" s="61">
        <f t="shared" si="55"/>
        <v>0</v>
      </c>
      <c r="AA146" s="111"/>
    </row>
    <row r="147" spans="1:27" s="112" customFormat="1" ht="21" customHeight="1" x14ac:dyDescent="0.25">
      <c r="A147" s="134"/>
      <c r="B147" s="11"/>
      <c r="C147" s="295"/>
      <c r="D147" s="11"/>
      <c r="E147" s="11"/>
      <c r="F147" s="11"/>
      <c r="G147" s="1"/>
      <c r="H147" s="345"/>
      <c r="I147" s="346"/>
      <c r="J147" s="298">
        <f t="shared" si="47"/>
        <v>0</v>
      </c>
      <c r="K147" s="111"/>
      <c r="L147" s="64"/>
      <c r="M147" s="8">
        <f t="shared" si="48"/>
        <v>0</v>
      </c>
      <c r="N147" s="64"/>
      <c r="O147" s="64"/>
      <c r="P147" s="8">
        <f t="shared" si="49"/>
        <v>18</v>
      </c>
      <c r="Q147" s="65">
        <f t="shared" si="50"/>
        <v>0</v>
      </c>
      <c r="R147" s="65">
        <f t="shared" si="50"/>
        <v>0</v>
      </c>
      <c r="S147" s="65">
        <f t="shared" si="50"/>
        <v>0</v>
      </c>
      <c r="T147" s="65">
        <f t="shared" si="50"/>
        <v>0</v>
      </c>
      <c r="U147" s="65">
        <f t="shared" si="50"/>
        <v>0</v>
      </c>
      <c r="V147" s="61">
        <f t="shared" si="51"/>
        <v>0</v>
      </c>
      <c r="W147" s="61">
        <f t="shared" si="52"/>
        <v>0</v>
      </c>
      <c r="X147" s="61">
        <f t="shared" si="53"/>
        <v>0</v>
      </c>
      <c r="Y147" s="61">
        <f t="shared" si="54"/>
        <v>0</v>
      </c>
      <c r="Z147" s="61">
        <f t="shared" si="55"/>
        <v>0</v>
      </c>
      <c r="AA147" s="111"/>
    </row>
    <row r="148" spans="1:27" s="112" customFormat="1" ht="21" customHeight="1" x14ac:dyDescent="0.25">
      <c r="A148" s="134"/>
      <c r="B148" s="11"/>
      <c r="C148" s="295"/>
      <c r="D148" s="11"/>
      <c r="E148" s="11"/>
      <c r="F148" s="11"/>
      <c r="G148" s="1"/>
      <c r="H148" s="345"/>
      <c r="I148" s="346"/>
      <c r="J148" s="298">
        <f t="shared" si="47"/>
        <v>0</v>
      </c>
      <c r="L148" s="64"/>
      <c r="M148" s="8">
        <f t="shared" si="48"/>
        <v>0</v>
      </c>
      <c r="N148" s="64"/>
      <c r="O148" s="64"/>
      <c r="P148" s="8">
        <f t="shared" si="49"/>
        <v>18</v>
      </c>
      <c r="Q148" s="65">
        <f t="shared" si="50"/>
        <v>0</v>
      </c>
      <c r="R148" s="65">
        <f t="shared" si="50"/>
        <v>0</v>
      </c>
      <c r="S148" s="65">
        <f t="shared" si="50"/>
        <v>0</v>
      </c>
      <c r="T148" s="65">
        <f t="shared" si="50"/>
        <v>0</v>
      </c>
      <c r="U148" s="65">
        <f t="shared" si="50"/>
        <v>0</v>
      </c>
      <c r="V148" s="61">
        <f t="shared" si="51"/>
        <v>0</v>
      </c>
      <c r="W148" s="61">
        <f t="shared" si="52"/>
        <v>0</v>
      </c>
      <c r="X148" s="61">
        <f t="shared" si="53"/>
        <v>0</v>
      </c>
      <c r="Y148" s="61">
        <f t="shared" si="54"/>
        <v>0</v>
      </c>
      <c r="Z148" s="61">
        <f t="shared" si="55"/>
        <v>0</v>
      </c>
      <c r="AA148" s="111"/>
    </row>
    <row r="149" spans="1:27" s="112" customFormat="1" ht="21" customHeight="1" x14ac:dyDescent="0.25">
      <c r="A149" s="134"/>
      <c r="B149" s="11"/>
      <c r="C149" s="295"/>
      <c r="D149" s="11"/>
      <c r="E149" s="11"/>
      <c r="F149" s="11"/>
      <c r="G149" s="1"/>
      <c r="H149" s="345"/>
      <c r="I149" s="346"/>
      <c r="J149" s="298">
        <f t="shared" si="47"/>
        <v>0</v>
      </c>
      <c r="K149" s="111"/>
      <c r="L149" s="64"/>
      <c r="M149" s="8">
        <f t="shared" si="48"/>
        <v>0</v>
      </c>
      <c r="N149" s="64"/>
      <c r="O149" s="64"/>
      <c r="P149" s="8">
        <f t="shared" si="49"/>
        <v>18</v>
      </c>
      <c r="Q149" s="65">
        <f t="shared" si="50"/>
        <v>0</v>
      </c>
      <c r="R149" s="65">
        <f t="shared" si="50"/>
        <v>0</v>
      </c>
      <c r="S149" s="65">
        <f t="shared" si="50"/>
        <v>0</v>
      </c>
      <c r="T149" s="65">
        <f t="shared" si="50"/>
        <v>0</v>
      </c>
      <c r="U149" s="65">
        <f t="shared" si="50"/>
        <v>0</v>
      </c>
      <c r="V149" s="61">
        <f t="shared" si="51"/>
        <v>0</v>
      </c>
      <c r="W149" s="61">
        <f t="shared" si="52"/>
        <v>0</v>
      </c>
      <c r="X149" s="61">
        <f t="shared" si="53"/>
        <v>0</v>
      </c>
      <c r="Y149" s="61">
        <f t="shared" si="54"/>
        <v>0</v>
      </c>
      <c r="Z149" s="61">
        <f t="shared" si="55"/>
        <v>0</v>
      </c>
      <c r="AA149" s="111"/>
    </row>
    <row r="150" spans="1:27" s="112" customFormat="1" ht="21" customHeight="1" x14ac:dyDescent="0.25">
      <c r="A150" s="145"/>
      <c r="B150" s="11"/>
      <c r="C150" s="295"/>
      <c r="D150" s="11"/>
      <c r="E150" s="11"/>
      <c r="F150" s="11"/>
      <c r="G150" s="1"/>
      <c r="H150" s="345"/>
      <c r="I150" s="346"/>
      <c r="J150" s="298">
        <f t="shared" si="47"/>
        <v>0</v>
      </c>
      <c r="K150" s="111"/>
      <c r="L150" s="64"/>
      <c r="M150" s="8">
        <f t="shared" si="48"/>
        <v>0</v>
      </c>
      <c r="N150" s="64"/>
      <c r="O150" s="64"/>
      <c r="P150" s="8">
        <f t="shared" si="49"/>
        <v>18</v>
      </c>
      <c r="Q150" s="65">
        <f t="shared" si="50"/>
        <v>0</v>
      </c>
      <c r="R150" s="65">
        <f t="shared" si="50"/>
        <v>0</v>
      </c>
      <c r="S150" s="65">
        <f t="shared" si="50"/>
        <v>0</v>
      </c>
      <c r="T150" s="65">
        <f t="shared" si="50"/>
        <v>0</v>
      </c>
      <c r="U150" s="65">
        <f t="shared" si="50"/>
        <v>0</v>
      </c>
      <c r="V150" s="61">
        <f t="shared" si="51"/>
        <v>0</v>
      </c>
      <c r="W150" s="61">
        <f t="shared" si="52"/>
        <v>0</v>
      </c>
      <c r="X150" s="61">
        <f t="shared" si="53"/>
        <v>0</v>
      </c>
      <c r="Y150" s="61">
        <f t="shared" si="54"/>
        <v>0</v>
      </c>
      <c r="Z150" s="61">
        <f t="shared" si="55"/>
        <v>0</v>
      </c>
      <c r="AA150" s="111"/>
    </row>
    <row r="151" spans="1:27" s="112" customFormat="1" ht="21" customHeight="1" x14ac:dyDescent="0.25">
      <c r="A151" s="145"/>
      <c r="B151" s="11"/>
      <c r="C151" s="295"/>
      <c r="D151" s="11"/>
      <c r="E151" s="10"/>
      <c r="F151" s="10"/>
      <c r="G151" s="1"/>
      <c r="H151" s="345"/>
      <c r="I151" s="346"/>
      <c r="J151" s="298">
        <f t="shared" si="47"/>
        <v>0</v>
      </c>
      <c r="K151" s="131"/>
      <c r="L151" s="144"/>
      <c r="M151" s="8">
        <f t="shared" si="48"/>
        <v>0</v>
      </c>
      <c r="N151" s="64"/>
      <c r="O151" s="64"/>
      <c r="P151" s="8">
        <f t="shared" si="49"/>
        <v>18</v>
      </c>
      <c r="Q151" s="65">
        <f t="shared" si="50"/>
        <v>0</v>
      </c>
      <c r="R151" s="65">
        <f t="shared" si="50"/>
        <v>0</v>
      </c>
      <c r="S151" s="65">
        <f t="shared" si="50"/>
        <v>0</v>
      </c>
      <c r="T151" s="65">
        <f t="shared" si="50"/>
        <v>0</v>
      </c>
      <c r="U151" s="65">
        <f t="shared" si="50"/>
        <v>0</v>
      </c>
      <c r="V151" s="61">
        <f t="shared" si="51"/>
        <v>0</v>
      </c>
      <c r="W151" s="61">
        <f t="shared" si="52"/>
        <v>0</v>
      </c>
      <c r="X151" s="61">
        <f t="shared" si="53"/>
        <v>0</v>
      </c>
      <c r="Y151" s="61">
        <f t="shared" si="54"/>
        <v>0</v>
      </c>
      <c r="Z151" s="61">
        <f t="shared" si="55"/>
        <v>0</v>
      </c>
      <c r="AA151" s="131"/>
    </row>
    <row r="152" spans="1:27" s="112" customFormat="1" ht="21" customHeight="1" x14ac:dyDescent="0.25">
      <c r="A152" s="145"/>
      <c r="B152" s="11"/>
      <c r="C152" s="295"/>
      <c r="D152" s="11"/>
      <c r="E152" s="10"/>
      <c r="F152" s="10"/>
      <c r="G152" s="1"/>
      <c r="H152" s="345"/>
      <c r="I152" s="346"/>
      <c r="J152" s="298">
        <f t="shared" si="47"/>
        <v>0</v>
      </c>
      <c r="K152" s="131"/>
      <c r="L152" s="144"/>
      <c r="M152" s="8">
        <f t="shared" si="48"/>
        <v>0</v>
      </c>
      <c r="N152" s="64"/>
      <c r="O152" s="64"/>
      <c r="P152" s="8">
        <f t="shared" si="49"/>
        <v>18</v>
      </c>
      <c r="Q152" s="65">
        <f t="shared" si="50"/>
        <v>0</v>
      </c>
      <c r="R152" s="65">
        <f t="shared" si="50"/>
        <v>0</v>
      </c>
      <c r="S152" s="65">
        <f t="shared" si="50"/>
        <v>0</v>
      </c>
      <c r="T152" s="65">
        <f t="shared" si="50"/>
        <v>0</v>
      </c>
      <c r="U152" s="65">
        <f t="shared" si="50"/>
        <v>0</v>
      </c>
      <c r="V152" s="61">
        <f t="shared" si="51"/>
        <v>0</v>
      </c>
      <c r="W152" s="61">
        <f t="shared" si="52"/>
        <v>0</v>
      </c>
      <c r="X152" s="61">
        <f t="shared" si="53"/>
        <v>0</v>
      </c>
      <c r="Y152" s="61">
        <f t="shared" si="54"/>
        <v>0</v>
      </c>
      <c r="Z152" s="61">
        <f t="shared" si="55"/>
        <v>0</v>
      </c>
      <c r="AA152" s="131"/>
    </row>
    <row r="153" spans="1:27" s="112" customFormat="1" ht="21" customHeight="1" x14ac:dyDescent="0.25">
      <c r="A153" s="145"/>
      <c r="B153" s="11"/>
      <c r="C153" s="295"/>
      <c r="D153" s="11"/>
      <c r="E153" s="10"/>
      <c r="F153" s="10"/>
      <c r="G153" s="1"/>
      <c r="H153" s="345"/>
      <c r="I153" s="346"/>
      <c r="J153" s="298">
        <f t="shared" si="47"/>
        <v>0</v>
      </c>
      <c r="K153" s="131"/>
      <c r="L153" s="144"/>
      <c r="M153" s="8">
        <f t="shared" si="48"/>
        <v>0</v>
      </c>
      <c r="N153" s="64"/>
      <c r="O153" s="64"/>
      <c r="P153" s="8">
        <f t="shared" si="49"/>
        <v>18</v>
      </c>
      <c r="Q153" s="65">
        <f t="shared" si="50"/>
        <v>0</v>
      </c>
      <c r="R153" s="65">
        <f t="shared" si="50"/>
        <v>0</v>
      </c>
      <c r="S153" s="65">
        <f t="shared" si="50"/>
        <v>0</v>
      </c>
      <c r="T153" s="65">
        <f t="shared" si="50"/>
        <v>0</v>
      </c>
      <c r="U153" s="65">
        <f t="shared" si="50"/>
        <v>0</v>
      </c>
      <c r="V153" s="61">
        <f t="shared" si="51"/>
        <v>0</v>
      </c>
      <c r="W153" s="61">
        <f t="shared" si="52"/>
        <v>0</v>
      </c>
      <c r="X153" s="61">
        <f t="shared" si="53"/>
        <v>0</v>
      </c>
      <c r="Y153" s="61">
        <f t="shared" si="54"/>
        <v>0</v>
      </c>
      <c r="Z153" s="61">
        <f t="shared" si="55"/>
        <v>0</v>
      </c>
      <c r="AA153" s="131"/>
    </row>
    <row r="154" spans="1:27" s="112" customFormat="1" ht="21" customHeight="1" x14ac:dyDescent="0.25">
      <c r="A154" s="145"/>
      <c r="B154" s="11"/>
      <c r="C154" s="295"/>
      <c r="D154" s="11"/>
      <c r="E154" s="10"/>
      <c r="F154" s="10"/>
      <c r="G154" s="1"/>
      <c r="H154" s="345"/>
      <c r="I154" s="346"/>
      <c r="J154" s="298">
        <f t="shared" si="47"/>
        <v>0</v>
      </c>
      <c r="K154" s="131"/>
      <c r="L154" s="144"/>
      <c r="M154" s="8">
        <f t="shared" si="48"/>
        <v>0</v>
      </c>
      <c r="N154" s="64"/>
      <c r="O154" s="64"/>
      <c r="P154" s="8">
        <f t="shared" si="49"/>
        <v>18</v>
      </c>
      <c r="Q154" s="65">
        <f t="shared" si="50"/>
        <v>0</v>
      </c>
      <c r="R154" s="65">
        <f t="shared" si="50"/>
        <v>0</v>
      </c>
      <c r="S154" s="65">
        <f t="shared" si="50"/>
        <v>0</v>
      </c>
      <c r="T154" s="65">
        <f t="shared" si="50"/>
        <v>0</v>
      </c>
      <c r="U154" s="65">
        <f t="shared" si="50"/>
        <v>0</v>
      </c>
      <c r="V154" s="61">
        <f t="shared" si="51"/>
        <v>0</v>
      </c>
      <c r="W154" s="61">
        <f t="shared" si="52"/>
        <v>0</v>
      </c>
      <c r="X154" s="61">
        <f t="shared" si="53"/>
        <v>0</v>
      </c>
      <c r="Y154" s="61">
        <f t="shared" si="54"/>
        <v>0</v>
      </c>
      <c r="Z154" s="61">
        <f t="shared" si="55"/>
        <v>0</v>
      </c>
      <c r="AA154" s="131"/>
    </row>
    <row r="155" spans="1:27" s="112" customFormat="1" ht="21" customHeight="1" x14ac:dyDescent="0.25">
      <c r="A155" s="134"/>
      <c r="B155" s="11"/>
      <c r="C155" s="295"/>
      <c r="D155" s="225"/>
      <c r="E155" s="11"/>
      <c r="F155" s="11"/>
      <c r="G155" s="1"/>
      <c r="H155" s="345"/>
      <c r="I155" s="346"/>
      <c r="J155" s="298">
        <f t="shared" si="47"/>
        <v>0</v>
      </c>
      <c r="K155" s="111"/>
      <c r="L155" s="64"/>
      <c r="M155" s="8">
        <f t="shared" si="48"/>
        <v>0</v>
      </c>
      <c r="N155" s="64"/>
      <c r="O155" s="64"/>
      <c r="P155" s="8">
        <f t="shared" si="49"/>
        <v>18</v>
      </c>
      <c r="Q155" s="65">
        <f t="shared" si="50"/>
        <v>0</v>
      </c>
      <c r="R155" s="65">
        <f t="shared" si="50"/>
        <v>0</v>
      </c>
      <c r="S155" s="65">
        <f t="shared" si="50"/>
        <v>0</v>
      </c>
      <c r="T155" s="65">
        <f t="shared" si="50"/>
        <v>0</v>
      </c>
      <c r="U155" s="65">
        <f t="shared" si="50"/>
        <v>0</v>
      </c>
      <c r="V155" s="61">
        <f t="shared" si="51"/>
        <v>0</v>
      </c>
      <c r="W155" s="61">
        <f t="shared" si="52"/>
        <v>0</v>
      </c>
      <c r="X155" s="61">
        <f t="shared" si="53"/>
        <v>0</v>
      </c>
      <c r="Y155" s="61">
        <f t="shared" si="54"/>
        <v>0</v>
      </c>
      <c r="Z155" s="61">
        <f t="shared" si="55"/>
        <v>0</v>
      </c>
      <c r="AA155" s="111"/>
    </row>
    <row r="156" spans="1:27" s="112" customFormat="1" ht="21" customHeight="1" x14ac:dyDescent="0.25">
      <c r="A156" s="134"/>
      <c r="B156" s="11"/>
      <c r="C156" s="295"/>
      <c r="D156" s="11"/>
      <c r="E156" s="11"/>
      <c r="F156" s="11"/>
      <c r="G156" s="1"/>
      <c r="H156" s="345"/>
      <c r="I156" s="346"/>
      <c r="J156" s="298">
        <f t="shared" si="47"/>
        <v>0</v>
      </c>
      <c r="K156" s="111"/>
      <c r="L156" s="64"/>
      <c r="M156" s="8">
        <f t="shared" si="48"/>
        <v>0</v>
      </c>
      <c r="N156" s="64"/>
      <c r="O156" s="64"/>
      <c r="P156" s="8">
        <f t="shared" si="49"/>
        <v>18</v>
      </c>
      <c r="Q156" s="65">
        <f t="shared" si="50"/>
        <v>0</v>
      </c>
      <c r="R156" s="65">
        <f t="shared" si="50"/>
        <v>0</v>
      </c>
      <c r="S156" s="65">
        <f t="shared" si="50"/>
        <v>0</v>
      </c>
      <c r="T156" s="65">
        <f t="shared" si="50"/>
        <v>0</v>
      </c>
      <c r="U156" s="65">
        <f t="shared" si="50"/>
        <v>0</v>
      </c>
      <c r="V156" s="61">
        <f t="shared" si="51"/>
        <v>0</v>
      </c>
      <c r="W156" s="61">
        <f t="shared" si="52"/>
        <v>0</v>
      </c>
      <c r="X156" s="61">
        <f t="shared" si="53"/>
        <v>0</v>
      </c>
      <c r="Y156" s="61">
        <f t="shared" si="54"/>
        <v>0</v>
      </c>
      <c r="Z156" s="61">
        <f t="shared" si="55"/>
        <v>0</v>
      </c>
      <c r="AA156" s="111"/>
    </row>
    <row r="157" spans="1:27" s="112" customFormat="1" ht="21" customHeight="1" x14ac:dyDescent="0.25">
      <c r="A157" s="134"/>
      <c r="B157" s="11"/>
      <c r="C157" s="295"/>
      <c r="D157" s="11"/>
      <c r="E157" s="11"/>
      <c r="F157" s="11"/>
      <c r="G157" s="1"/>
      <c r="H157" s="345"/>
      <c r="I157" s="346"/>
      <c r="J157" s="298">
        <f t="shared" si="47"/>
        <v>0</v>
      </c>
      <c r="K157" s="111"/>
      <c r="L157" s="64"/>
      <c r="M157" s="8">
        <f t="shared" si="48"/>
        <v>0</v>
      </c>
      <c r="N157" s="64"/>
      <c r="O157" s="64"/>
      <c r="P157" s="8">
        <f t="shared" si="49"/>
        <v>18</v>
      </c>
      <c r="Q157" s="65">
        <f t="shared" si="50"/>
        <v>0</v>
      </c>
      <c r="R157" s="65">
        <f t="shared" si="50"/>
        <v>0</v>
      </c>
      <c r="S157" s="65">
        <f t="shared" si="50"/>
        <v>0</v>
      </c>
      <c r="T157" s="65">
        <f t="shared" si="50"/>
        <v>0</v>
      </c>
      <c r="U157" s="65">
        <f t="shared" si="50"/>
        <v>0</v>
      </c>
      <c r="V157" s="61">
        <f t="shared" si="51"/>
        <v>0</v>
      </c>
      <c r="W157" s="61">
        <f t="shared" si="52"/>
        <v>0</v>
      </c>
      <c r="X157" s="61">
        <f t="shared" si="53"/>
        <v>0</v>
      </c>
      <c r="Y157" s="61">
        <f t="shared" si="54"/>
        <v>0</v>
      </c>
      <c r="Z157" s="61">
        <f t="shared" si="55"/>
        <v>0</v>
      </c>
      <c r="AA157" s="111"/>
    </row>
    <row r="158" spans="1:27" ht="21" customHeight="1" x14ac:dyDescent="0.25">
      <c r="A158" s="134"/>
      <c r="B158" s="11"/>
      <c r="C158" s="295"/>
      <c r="D158" s="11"/>
      <c r="E158" s="11"/>
      <c r="F158" s="11"/>
      <c r="G158" s="1"/>
      <c r="H158" s="345"/>
      <c r="I158" s="346"/>
      <c r="J158" s="298">
        <f t="shared" si="47"/>
        <v>0</v>
      </c>
      <c r="L158" s="64"/>
      <c r="M158" s="8">
        <f t="shared" si="48"/>
        <v>0</v>
      </c>
      <c r="N158" s="64"/>
      <c r="O158" s="64"/>
      <c r="P158" s="8">
        <f t="shared" si="49"/>
        <v>18</v>
      </c>
      <c r="Q158" s="65">
        <f t="shared" si="50"/>
        <v>0</v>
      </c>
      <c r="R158" s="65">
        <f t="shared" si="50"/>
        <v>0</v>
      </c>
      <c r="S158" s="65">
        <f t="shared" si="50"/>
        <v>0</v>
      </c>
      <c r="T158" s="65">
        <f t="shared" si="50"/>
        <v>0</v>
      </c>
      <c r="U158" s="65">
        <f t="shared" si="50"/>
        <v>0</v>
      </c>
      <c r="V158" s="61">
        <f t="shared" si="51"/>
        <v>0</v>
      </c>
      <c r="W158" s="61">
        <f t="shared" si="52"/>
        <v>0</v>
      </c>
      <c r="X158" s="61">
        <f t="shared" si="53"/>
        <v>0</v>
      </c>
      <c r="Y158" s="61">
        <f t="shared" si="54"/>
        <v>0</v>
      </c>
      <c r="Z158" s="61">
        <f t="shared" si="55"/>
        <v>0</v>
      </c>
    </row>
    <row r="159" spans="1:27" ht="21" customHeight="1" x14ac:dyDescent="0.25">
      <c r="A159" s="134"/>
      <c r="B159" s="11"/>
      <c r="C159" s="295"/>
      <c r="D159" s="11"/>
      <c r="E159" s="11"/>
      <c r="F159" s="11"/>
      <c r="G159" s="1"/>
      <c r="H159" s="345"/>
      <c r="I159" s="346"/>
      <c r="J159" s="298">
        <f t="shared" si="47"/>
        <v>0</v>
      </c>
      <c r="L159" s="64"/>
      <c r="M159" s="8">
        <f t="shared" si="48"/>
        <v>0</v>
      </c>
      <c r="N159" s="64"/>
      <c r="O159" s="64"/>
      <c r="P159" s="8">
        <f t="shared" si="49"/>
        <v>18</v>
      </c>
      <c r="Q159" s="65">
        <f t="shared" si="50"/>
        <v>0</v>
      </c>
      <c r="R159" s="65">
        <f t="shared" si="50"/>
        <v>0</v>
      </c>
      <c r="S159" s="65">
        <f t="shared" si="50"/>
        <v>0</v>
      </c>
      <c r="T159" s="65">
        <f t="shared" si="50"/>
        <v>0</v>
      </c>
      <c r="U159" s="65">
        <f t="shared" si="50"/>
        <v>0</v>
      </c>
      <c r="V159" s="61">
        <f t="shared" si="51"/>
        <v>0</v>
      </c>
      <c r="W159" s="61">
        <f t="shared" si="52"/>
        <v>0</v>
      </c>
      <c r="X159" s="61">
        <f t="shared" si="53"/>
        <v>0</v>
      </c>
      <c r="Y159" s="61">
        <f t="shared" si="54"/>
        <v>0</v>
      </c>
      <c r="Z159" s="61">
        <f t="shared" si="55"/>
        <v>0</v>
      </c>
    </row>
    <row r="160" spans="1:27" ht="21" customHeight="1" x14ac:dyDescent="0.25">
      <c r="A160" s="134"/>
      <c r="B160" s="11"/>
      <c r="C160" s="295"/>
      <c r="D160" s="11"/>
      <c r="E160" s="11"/>
      <c r="F160" s="11"/>
      <c r="G160" s="1"/>
      <c r="H160" s="345"/>
      <c r="I160" s="346"/>
      <c r="J160" s="298">
        <f t="shared" si="47"/>
        <v>0</v>
      </c>
      <c r="L160" s="64"/>
      <c r="M160" s="8">
        <f t="shared" si="48"/>
        <v>0</v>
      </c>
      <c r="N160" s="64"/>
      <c r="O160" s="64"/>
      <c r="P160" s="8">
        <f t="shared" si="49"/>
        <v>18</v>
      </c>
      <c r="Q160" s="65">
        <f t="shared" si="50"/>
        <v>0</v>
      </c>
      <c r="R160" s="65">
        <f t="shared" si="50"/>
        <v>0</v>
      </c>
      <c r="S160" s="65">
        <f t="shared" si="50"/>
        <v>0</v>
      </c>
      <c r="T160" s="65">
        <f t="shared" si="50"/>
        <v>0</v>
      </c>
      <c r="U160" s="65">
        <f t="shared" si="50"/>
        <v>0</v>
      </c>
      <c r="V160" s="61">
        <f t="shared" si="51"/>
        <v>0</v>
      </c>
      <c r="W160" s="61">
        <f t="shared" si="52"/>
        <v>0</v>
      </c>
      <c r="X160" s="61">
        <f t="shared" si="53"/>
        <v>0</v>
      </c>
      <c r="Y160" s="61">
        <f t="shared" si="54"/>
        <v>0</v>
      </c>
      <c r="Z160" s="61">
        <f t="shared" si="55"/>
        <v>0</v>
      </c>
    </row>
    <row r="161" spans="1:27" ht="21" customHeight="1" x14ac:dyDescent="0.25">
      <c r="A161" s="134"/>
      <c r="B161" s="11"/>
      <c r="C161" s="295"/>
      <c r="D161" s="11"/>
      <c r="E161" s="11"/>
      <c r="F161" s="11"/>
      <c r="G161" s="1"/>
      <c r="H161" s="345"/>
      <c r="I161" s="346"/>
      <c r="J161" s="298">
        <f t="shared" si="47"/>
        <v>0</v>
      </c>
      <c r="L161" s="64"/>
      <c r="M161" s="8">
        <f t="shared" si="48"/>
        <v>0</v>
      </c>
      <c r="N161" s="64"/>
      <c r="O161" s="64"/>
      <c r="P161" s="8">
        <f t="shared" si="49"/>
        <v>18</v>
      </c>
      <c r="Q161" s="65">
        <f t="shared" si="50"/>
        <v>0</v>
      </c>
      <c r="R161" s="65">
        <f t="shared" si="50"/>
        <v>0</v>
      </c>
      <c r="S161" s="65">
        <f t="shared" si="50"/>
        <v>0</v>
      </c>
      <c r="T161" s="65">
        <f t="shared" si="50"/>
        <v>0</v>
      </c>
      <c r="U161" s="65">
        <f t="shared" si="50"/>
        <v>0</v>
      </c>
      <c r="V161" s="61">
        <f t="shared" si="51"/>
        <v>0</v>
      </c>
      <c r="W161" s="61">
        <f t="shared" si="52"/>
        <v>0</v>
      </c>
      <c r="X161" s="61">
        <f t="shared" si="53"/>
        <v>0</v>
      </c>
      <c r="Y161" s="61">
        <f t="shared" si="54"/>
        <v>0</v>
      </c>
      <c r="Z161" s="61">
        <f t="shared" si="55"/>
        <v>0</v>
      </c>
    </row>
    <row r="162" spans="1:27" ht="21" customHeight="1" x14ac:dyDescent="0.25">
      <c r="A162" s="134"/>
      <c r="B162" s="11"/>
      <c r="C162" s="295"/>
      <c r="D162" s="11"/>
      <c r="E162" s="11"/>
      <c r="F162" s="11"/>
      <c r="G162" s="1"/>
      <c r="H162" s="345"/>
      <c r="I162" s="346"/>
      <c r="J162" s="298">
        <f t="shared" si="47"/>
        <v>0</v>
      </c>
      <c r="L162" s="64"/>
      <c r="M162" s="8">
        <f t="shared" si="48"/>
        <v>0</v>
      </c>
      <c r="N162" s="64"/>
      <c r="O162" s="64"/>
      <c r="P162" s="8">
        <f t="shared" si="49"/>
        <v>18</v>
      </c>
      <c r="Q162" s="65">
        <f t="shared" si="50"/>
        <v>0</v>
      </c>
      <c r="R162" s="65">
        <f t="shared" si="50"/>
        <v>0</v>
      </c>
      <c r="S162" s="65">
        <f t="shared" si="50"/>
        <v>0</v>
      </c>
      <c r="T162" s="65">
        <f t="shared" si="50"/>
        <v>0</v>
      </c>
      <c r="U162" s="65">
        <f t="shared" si="50"/>
        <v>0</v>
      </c>
      <c r="V162" s="61">
        <f t="shared" si="51"/>
        <v>0</v>
      </c>
      <c r="W162" s="61">
        <f t="shared" si="52"/>
        <v>0</v>
      </c>
      <c r="X162" s="61">
        <f t="shared" si="53"/>
        <v>0</v>
      </c>
      <c r="Y162" s="61">
        <f t="shared" si="54"/>
        <v>0</v>
      </c>
      <c r="Z162" s="61">
        <f t="shared" si="55"/>
        <v>0</v>
      </c>
    </row>
    <row r="163" spans="1:27" ht="21" customHeight="1" x14ac:dyDescent="0.25">
      <c r="A163" s="134"/>
      <c r="B163" s="11"/>
      <c r="C163" s="295"/>
      <c r="D163" s="11"/>
      <c r="E163" s="11"/>
      <c r="F163" s="11"/>
      <c r="G163" s="1"/>
      <c r="H163" s="345"/>
      <c r="I163" s="346"/>
      <c r="J163" s="298">
        <f t="shared" si="47"/>
        <v>0</v>
      </c>
      <c r="L163" s="64"/>
      <c r="M163" s="8">
        <f t="shared" si="48"/>
        <v>0</v>
      </c>
      <c r="N163" s="64"/>
      <c r="O163" s="64"/>
      <c r="P163" s="8">
        <f t="shared" si="49"/>
        <v>18</v>
      </c>
      <c r="Q163" s="65">
        <f t="shared" si="50"/>
        <v>0</v>
      </c>
      <c r="R163" s="65">
        <f t="shared" si="50"/>
        <v>0</v>
      </c>
      <c r="S163" s="65">
        <f t="shared" si="50"/>
        <v>0</v>
      </c>
      <c r="T163" s="65">
        <f t="shared" si="50"/>
        <v>0</v>
      </c>
      <c r="U163" s="65">
        <f t="shared" si="50"/>
        <v>0</v>
      </c>
      <c r="V163" s="61">
        <f t="shared" si="51"/>
        <v>0</v>
      </c>
      <c r="W163" s="61">
        <f t="shared" si="52"/>
        <v>0</v>
      </c>
      <c r="X163" s="61">
        <f t="shared" si="53"/>
        <v>0</v>
      </c>
      <c r="Y163" s="61">
        <f t="shared" si="54"/>
        <v>0</v>
      </c>
      <c r="Z163" s="61">
        <f t="shared" si="55"/>
        <v>0</v>
      </c>
    </row>
    <row r="164" spans="1:27" s="143" customFormat="1" ht="21" customHeight="1" x14ac:dyDescent="0.25">
      <c r="A164" s="146"/>
      <c r="B164" s="11"/>
      <c r="C164" s="295"/>
      <c r="D164" s="11"/>
      <c r="E164" s="11"/>
      <c r="F164" s="11"/>
      <c r="G164" s="1"/>
      <c r="H164" s="345"/>
      <c r="I164" s="346"/>
      <c r="J164" s="298">
        <f t="shared" si="47"/>
        <v>0</v>
      </c>
      <c r="K164" s="142"/>
      <c r="L164" s="144"/>
      <c r="M164" s="8">
        <f t="shared" si="48"/>
        <v>0</v>
      </c>
      <c r="N164" s="64"/>
      <c r="O164" s="64"/>
      <c r="P164" s="8">
        <f t="shared" si="49"/>
        <v>18</v>
      </c>
      <c r="Q164" s="65">
        <f t="shared" si="50"/>
        <v>0</v>
      </c>
      <c r="R164" s="65">
        <f t="shared" si="50"/>
        <v>0</v>
      </c>
      <c r="S164" s="65">
        <f t="shared" si="50"/>
        <v>0</v>
      </c>
      <c r="T164" s="65">
        <f t="shared" si="50"/>
        <v>0</v>
      </c>
      <c r="U164" s="65">
        <f t="shared" si="50"/>
        <v>0</v>
      </c>
      <c r="V164" s="61">
        <f t="shared" si="51"/>
        <v>0</v>
      </c>
      <c r="W164" s="61">
        <f t="shared" si="52"/>
        <v>0</v>
      </c>
      <c r="X164" s="61">
        <f t="shared" si="53"/>
        <v>0</v>
      </c>
      <c r="Y164" s="61">
        <f t="shared" si="54"/>
        <v>0</v>
      </c>
      <c r="Z164" s="61">
        <f t="shared" si="55"/>
        <v>0</v>
      </c>
      <c r="AA164" s="142"/>
    </row>
    <row r="165" spans="1:27" s="112" customFormat="1" ht="21" customHeight="1" x14ac:dyDescent="0.25">
      <c r="A165" s="145"/>
      <c r="B165" s="11"/>
      <c r="C165" s="295"/>
      <c r="D165" s="11"/>
      <c r="E165" s="11"/>
      <c r="F165" s="11"/>
      <c r="G165" s="1"/>
      <c r="H165" s="345"/>
      <c r="I165" s="346"/>
      <c r="J165" s="298">
        <f t="shared" si="47"/>
        <v>0</v>
      </c>
      <c r="K165" s="131"/>
      <c r="L165" s="144"/>
      <c r="M165" s="8">
        <f t="shared" si="48"/>
        <v>0</v>
      </c>
      <c r="N165" s="64"/>
      <c r="O165" s="64"/>
      <c r="P165" s="8">
        <f t="shared" si="49"/>
        <v>18</v>
      </c>
      <c r="Q165" s="65">
        <f t="shared" si="50"/>
        <v>0</v>
      </c>
      <c r="R165" s="65">
        <f t="shared" si="50"/>
        <v>0</v>
      </c>
      <c r="S165" s="65">
        <f t="shared" si="50"/>
        <v>0</v>
      </c>
      <c r="T165" s="65">
        <f t="shared" si="50"/>
        <v>0</v>
      </c>
      <c r="U165" s="65">
        <f t="shared" si="50"/>
        <v>0</v>
      </c>
      <c r="V165" s="61">
        <f t="shared" si="51"/>
        <v>0</v>
      </c>
      <c r="W165" s="61">
        <f t="shared" si="52"/>
        <v>0</v>
      </c>
      <c r="X165" s="61">
        <f t="shared" si="53"/>
        <v>0</v>
      </c>
      <c r="Y165" s="61">
        <f t="shared" si="54"/>
        <v>0</v>
      </c>
      <c r="Z165" s="61">
        <f t="shared" si="55"/>
        <v>0</v>
      </c>
      <c r="AA165" s="131"/>
    </row>
    <row r="166" spans="1:27" s="112" customFormat="1" ht="21" customHeight="1" x14ac:dyDescent="0.25">
      <c r="A166" s="145"/>
      <c r="B166" s="11"/>
      <c r="C166" s="295"/>
      <c r="D166" s="11"/>
      <c r="E166" s="11"/>
      <c r="F166" s="11"/>
      <c r="G166" s="1"/>
      <c r="H166" s="345"/>
      <c r="I166" s="346"/>
      <c r="J166" s="298">
        <f t="shared" si="47"/>
        <v>0</v>
      </c>
      <c r="K166" s="131"/>
      <c r="L166" s="144"/>
      <c r="M166" s="8">
        <f t="shared" si="48"/>
        <v>0</v>
      </c>
      <c r="N166" s="64"/>
      <c r="O166" s="64"/>
      <c r="P166" s="8">
        <f t="shared" si="49"/>
        <v>18</v>
      </c>
      <c r="Q166" s="65">
        <f t="shared" si="50"/>
        <v>0</v>
      </c>
      <c r="R166" s="65">
        <f t="shared" si="50"/>
        <v>0</v>
      </c>
      <c r="S166" s="65">
        <f t="shared" si="50"/>
        <v>0</v>
      </c>
      <c r="T166" s="65">
        <f t="shared" si="50"/>
        <v>0</v>
      </c>
      <c r="U166" s="65">
        <f t="shared" si="50"/>
        <v>0</v>
      </c>
      <c r="V166" s="61">
        <f t="shared" si="51"/>
        <v>0</v>
      </c>
      <c r="W166" s="61">
        <f t="shared" si="52"/>
        <v>0</v>
      </c>
      <c r="X166" s="61">
        <f t="shared" si="53"/>
        <v>0</v>
      </c>
      <c r="Y166" s="61">
        <f t="shared" si="54"/>
        <v>0</v>
      </c>
      <c r="Z166" s="61">
        <f t="shared" si="55"/>
        <v>0</v>
      </c>
      <c r="AA166" s="131"/>
    </row>
    <row r="167" spans="1:27" s="112" customFormat="1" ht="21" customHeight="1" x14ac:dyDescent="0.25">
      <c r="A167" s="145"/>
      <c r="B167" s="11"/>
      <c r="C167" s="295"/>
      <c r="D167" s="11"/>
      <c r="E167" s="11"/>
      <c r="F167" s="11"/>
      <c r="G167" s="1"/>
      <c r="H167" s="345"/>
      <c r="I167" s="346"/>
      <c r="J167" s="298">
        <f t="shared" si="47"/>
        <v>0</v>
      </c>
      <c r="K167" s="131"/>
      <c r="L167" s="144"/>
      <c r="M167" s="8">
        <f t="shared" si="48"/>
        <v>0</v>
      </c>
      <c r="N167" s="64"/>
      <c r="O167" s="64"/>
      <c r="P167" s="8">
        <f t="shared" si="49"/>
        <v>18</v>
      </c>
      <c r="Q167" s="65">
        <f t="shared" si="50"/>
        <v>0</v>
      </c>
      <c r="R167" s="65">
        <f t="shared" si="50"/>
        <v>0</v>
      </c>
      <c r="S167" s="65">
        <f t="shared" si="50"/>
        <v>0</v>
      </c>
      <c r="T167" s="65">
        <f t="shared" si="50"/>
        <v>0</v>
      </c>
      <c r="U167" s="65">
        <f t="shared" si="50"/>
        <v>0</v>
      </c>
      <c r="V167" s="61">
        <f t="shared" si="51"/>
        <v>0</v>
      </c>
      <c r="W167" s="61">
        <f t="shared" si="52"/>
        <v>0</v>
      </c>
      <c r="X167" s="61">
        <f t="shared" si="53"/>
        <v>0</v>
      </c>
      <c r="Y167" s="61">
        <f t="shared" si="54"/>
        <v>0</v>
      </c>
      <c r="Z167" s="61">
        <f t="shared" si="55"/>
        <v>0</v>
      </c>
      <c r="AA167" s="131"/>
    </row>
    <row r="168" spans="1:27" s="130" customFormat="1" ht="21" customHeight="1" x14ac:dyDescent="0.25">
      <c r="A168" s="145"/>
      <c r="B168" s="11"/>
      <c r="C168" s="295"/>
      <c r="D168" s="11"/>
      <c r="E168" s="11"/>
      <c r="F168" s="11"/>
      <c r="G168" s="1"/>
      <c r="H168" s="345"/>
      <c r="I168" s="346"/>
      <c r="J168" s="298">
        <f t="shared" si="47"/>
        <v>0</v>
      </c>
      <c r="K168" s="129"/>
      <c r="L168" s="144"/>
      <c r="M168" s="8">
        <f t="shared" si="48"/>
        <v>0</v>
      </c>
      <c r="N168" s="64"/>
      <c r="O168" s="64"/>
      <c r="P168" s="8">
        <f t="shared" si="49"/>
        <v>18</v>
      </c>
      <c r="Q168" s="65">
        <f t="shared" si="50"/>
        <v>0</v>
      </c>
      <c r="R168" s="65">
        <f t="shared" si="50"/>
        <v>0</v>
      </c>
      <c r="S168" s="65">
        <f t="shared" si="50"/>
        <v>0</v>
      </c>
      <c r="T168" s="65">
        <f t="shared" si="50"/>
        <v>0</v>
      </c>
      <c r="U168" s="65">
        <f t="shared" si="50"/>
        <v>0</v>
      </c>
      <c r="V168" s="61">
        <f t="shared" si="51"/>
        <v>0</v>
      </c>
      <c r="W168" s="61">
        <f t="shared" si="52"/>
        <v>0</v>
      </c>
      <c r="X168" s="61">
        <f t="shared" si="53"/>
        <v>0</v>
      </c>
      <c r="Y168" s="61">
        <f t="shared" si="54"/>
        <v>0</v>
      </c>
      <c r="Z168" s="61">
        <f t="shared" si="55"/>
        <v>0</v>
      </c>
      <c r="AA168" s="129"/>
    </row>
    <row r="169" spans="1:27" ht="21" customHeight="1" x14ac:dyDescent="0.25">
      <c r="A169" s="134"/>
      <c r="B169" s="11"/>
      <c r="C169" s="295"/>
      <c r="D169" s="225"/>
      <c r="E169" s="11"/>
      <c r="F169" s="11"/>
      <c r="G169" s="1"/>
      <c r="H169" s="345"/>
      <c r="I169" s="346"/>
      <c r="J169" s="298">
        <f t="shared" si="47"/>
        <v>0</v>
      </c>
      <c r="L169" s="64"/>
      <c r="M169" s="8">
        <f t="shared" si="48"/>
        <v>0</v>
      </c>
      <c r="N169" s="64"/>
      <c r="O169" s="64"/>
      <c r="P169" s="8">
        <f t="shared" si="49"/>
        <v>18</v>
      </c>
      <c r="Q169" s="65">
        <f t="shared" si="50"/>
        <v>0</v>
      </c>
      <c r="R169" s="65">
        <f t="shared" si="50"/>
        <v>0</v>
      </c>
      <c r="S169" s="65">
        <f t="shared" si="50"/>
        <v>0</v>
      </c>
      <c r="T169" s="65">
        <f t="shared" si="50"/>
        <v>0</v>
      </c>
      <c r="U169" s="65">
        <f t="shared" si="50"/>
        <v>0</v>
      </c>
      <c r="V169" s="61">
        <f t="shared" si="51"/>
        <v>0</v>
      </c>
      <c r="W169" s="61">
        <f t="shared" si="52"/>
        <v>0</v>
      </c>
      <c r="X169" s="61">
        <f t="shared" si="53"/>
        <v>0</v>
      </c>
      <c r="Y169" s="61">
        <f t="shared" si="54"/>
        <v>0</v>
      </c>
      <c r="Z169" s="61">
        <f t="shared" si="55"/>
        <v>0</v>
      </c>
    </row>
    <row r="170" spans="1:27" ht="21" customHeight="1" x14ac:dyDescent="0.25">
      <c r="A170" s="134"/>
      <c r="B170" s="11"/>
      <c r="C170" s="295"/>
      <c r="D170" s="11"/>
      <c r="E170" s="11"/>
      <c r="F170" s="11"/>
      <c r="G170" s="1"/>
      <c r="H170" s="345"/>
      <c r="I170" s="346"/>
      <c r="J170" s="298">
        <f t="shared" si="47"/>
        <v>0</v>
      </c>
      <c r="L170" s="64"/>
      <c r="M170" s="8">
        <f t="shared" si="48"/>
        <v>0</v>
      </c>
      <c r="N170" s="64"/>
      <c r="O170" s="64"/>
      <c r="P170" s="8">
        <f t="shared" si="49"/>
        <v>18</v>
      </c>
      <c r="Q170" s="65">
        <f t="shared" si="50"/>
        <v>0</v>
      </c>
      <c r="R170" s="65">
        <f t="shared" si="50"/>
        <v>0</v>
      </c>
      <c r="S170" s="65">
        <f t="shared" si="50"/>
        <v>0</v>
      </c>
      <c r="T170" s="65">
        <f t="shared" si="50"/>
        <v>0</v>
      </c>
      <c r="U170" s="65">
        <f t="shared" si="50"/>
        <v>0</v>
      </c>
      <c r="V170" s="61">
        <f t="shared" si="51"/>
        <v>0</v>
      </c>
      <c r="W170" s="61">
        <f t="shared" si="52"/>
        <v>0</v>
      </c>
      <c r="X170" s="61">
        <f t="shared" si="53"/>
        <v>0</v>
      </c>
      <c r="Y170" s="61">
        <f t="shared" si="54"/>
        <v>0</v>
      </c>
      <c r="Z170" s="61">
        <f t="shared" si="55"/>
        <v>0</v>
      </c>
    </row>
    <row r="171" spans="1:27" s="143" customFormat="1" ht="21" customHeight="1" x14ac:dyDescent="0.25">
      <c r="A171" s="146"/>
      <c r="B171" s="11"/>
      <c r="C171" s="295"/>
      <c r="D171" s="11"/>
      <c r="E171" s="10"/>
      <c r="F171" s="10"/>
      <c r="G171" s="1"/>
      <c r="H171" s="345"/>
      <c r="I171" s="346"/>
      <c r="J171" s="298">
        <f t="shared" si="47"/>
        <v>0</v>
      </c>
      <c r="K171" s="142"/>
      <c r="L171" s="144"/>
      <c r="M171" s="8">
        <f t="shared" si="48"/>
        <v>0</v>
      </c>
      <c r="N171" s="64"/>
      <c r="O171" s="64"/>
      <c r="P171" s="8">
        <f t="shared" si="49"/>
        <v>18</v>
      </c>
      <c r="Q171" s="65">
        <f t="shared" si="50"/>
        <v>0</v>
      </c>
      <c r="R171" s="65">
        <f t="shared" si="50"/>
        <v>0</v>
      </c>
      <c r="S171" s="65">
        <f t="shared" si="50"/>
        <v>0</v>
      </c>
      <c r="T171" s="65">
        <f t="shared" si="50"/>
        <v>0</v>
      </c>
      <c r="U171" s="65">
        <f t="shared" si="50"/>
        <v>0</v>
      </c>
      <c r="V171" s="61">
        <f t="shared" si="51"/>
        <v>0</v>
      </c>
      <c r="W171" s="61">
        <f t="shared" si="52"/>
        <v>0</v>
      </c>
      <c r="X171" s="61">
        <f t="shared" si="53"/>
        <v>0</v>
      </c>
      <c r="Y171" s="61">
        <f t="shared" si="54"/>
        <v>0</v>
      </c>
      <c r="Z171" s="61">
        <f t="shared" si="55"/>
        <v>0</v>
      </c>
      <c r="AA171" s="142"/>
    </row>
    <row r="172" spans="1:27" s="130" customFormat="1" ht="21" customHeight="1" x14ac:dyDescent="0.25">
      <c r="A172" s="145"/>
      <c r="B172" s="11"/>
      <c r="C172" s="295"/>
      <c r="D172" s="11"/>
      <c r="E172" s="10"/>
      <c r="F172" s="10"/>
      <c r="G172" s="1"/>
      <c r="H172" s="345"/>
      <c r="I172" s="346"/>
      <c r="J172" s="298">
        <f t="shared" si="47"/>
        <v>0</v>
      </c>
      <c r="K172" s="129"/>
      <c r="L172" s="144"/>
      <c r="M172" s="8">
        <f t="shared" si="48"/>
        <v>0</v>
      </c>
      <c r="N172" s="64"/>
      <c r="O172" s="64"/>
      <c r="P172" s="8">
        <f t="shared" si="49"/>
        <v>18</v>
      </c>
      <c r="Q172" s="65">
        <f t="shared" si="50"/>
        <v>0</v>
      </c>
      <c r="R172" s="65">
        <f t="shared" si="50"/>
        <v>0</v>
      </c>
      <c r="S172" s="65">
        <f t="shared" si="50"/>
        <v>0</v>
      </c>
      <c r="T172" s="65">
        <f t="shared" si="50"/>
        <v>0</v>
      </c>
      <c r="U172" s="65">
        <f t="shared" si="50"/>
        <v>0</v>
      </c>
      <c r="V172" s="61">
        <f t="shared" si="51"/>
        <v>0</v>
      </c>
      <c r="W172" s="61">
        <f t="shared" si="52"/>
        <v>0</v>
      </c>
      <c r="X172" s="61">
        <f t="shared" si="53"/>
        <v>0</v>
      </c>
      <c r="Y172" s="61">
        <f t="shared" si="54"/>
        <v>0</v>
      </c>
      <c r="Z172" s="61">
        <f t="shared" si="55"/>
        <v>0</v>
      </c>
      <c r="AA172" s="129"/>
    </row>
    <row r="173" spans="1:27" s="130" customFormat="1" ht="21" customHeight="1" x14ac:dyDescent="0.25">
      <c r="A173" s="145"/>
      <c r="B173" s="11"/>
      <c r="C173" s="295"/>
      <c r="D173" s="11"/>
      <c r="E173" s="10"/>
      <c r="F173" s="10"/>
      <c r="G173" s="1"/>
      <c r="H173" s="345"/>
      <c r="I173" s="346"/>
      <c r="J173" s="298">
        <f t="shared" si="47"/>
        <v>0</v>
      </c>
      <c r="K173" s="129"/>
      <c r="L173" s="144"/>
      <c r="M173" s="8">
        <f t="shared" si="48"/>
        <v>0</v>
      </c>
      <c r="N173" s="64"/>
      <c r="O173" s="64"/>
      <c r="P173" s="8">
        <f t="shared" si="49"/>
        <v>18</v>
      </c>
      <c r="Q173" s="65">
        <f t="shared" si="50"/>
        <v>0</v>
      </c>
      <c r="R173" s="65">
        <f t="shared" si="50"/>
        <v>0</v>
      </c>
      <c r="S173" s="65">
        <f t="shared" si="50"/>
        <v>0</v>
      </c>
      <c r="T173" s="65">
        <f t="shared" si="50"/>
        <v>0</v>
      </c>
      <c r="U173" s="65">
        <f t="shared" si="50"/>
        <v>0</v>
      </c>
      <c r="V173" s="61">
        <f t="shared" si="51"/>
        <v>0</v>
      </c>
      <c r="W173" s="61">
        <f t="shared" si="52"/>
        <v>0</v>
      </c>
      <c r="X173" s="61">
        <f t="shared" si="53"/>
        <v>0</v>
      </c>
      <c r="Y173" s="61">
        <f t="shared" si="54"/>
        <v>0</v>
      </c>
      <c r="Z173" s="61">
        <f t="shared" si="55"/>
        <v>0</v>
      </c>
      <c r="AA173" s="129"/>
    </row>
    <row r="174" spans="1:27" s="130" customFormat="1" ht="21" customHeight="1" x14ac:dyDescent="0.25">
      <c r="A174" s="145"/>
      <c r="B174" s="11"/>
      <c r="C174" s="295"/>
      <c r="D174" s="11"/>
      <c r="E174" s="10"/>
      <c r="F174" s="10"/>
      <c r="G174" s="1"/>
      <c r="H174" s="345"/>
      <c r="I174" s="346"/>
      <c r="J174" s="298">
        <f t="shared" si="47"/>
        <v>0</v>
      </c>
      <c r="K174" s="129"/>
      <c r="L174" s="144"/>
      <c r="M174" s="8">
        <f t="shared" si="48"/>
        <v>0</v>
      </c>
      <c r="N174" s="64"/>
      <c r="O174" s="64"/>
      <c r="P174" s="8">
        <f t="shared" si="49"/>
        <v>18</v>
      </c>
      <c r="Q174" s="65">
        <f t="shared" si="50"/>
        <v>0</v>
      </c>
      <c r="R174" s="65">
        <f t="shared" si="50"/>
        <v>0</v>
      </c>
      <c r="S174" s="65">
        <f t="shared" si="50"/>
        <v>0</v>
      </c>
      <c r="T174" s="65">
        <f t="shared" si="50"/>
        <v>0</v>
      </c>
      <c r="U174" s="65">
        <f t="shared" si="50"/>
        <v>0</v>
      </c>
      <c r="V174" s="61">
        <f t="shared" si="51"/>
        <v>0</v>
      </c>
      <c r="W174" s="61">
        <f t="shared" si="52"/>
        <v>0</v>
      </c>
      <c r="X174" s="61">
        <f t="shared" si="53"/>
        <v>0</v>
      </c>
      <c r="Y174" s="61">
        <f t="shared" si="54"/>
        <v>0</v>
      </c>
      <c r="Z174" s="61">
        <f t="shared" si="55"/>
        <v>0</v>
      </c>
      <c r="AA174" s="129"/>
    </row>
    <row r="175" spans="1:27" s="112" customFormat="1" ht="21" customHeight="1" x14ac:dyDescent="0.25">
      <c r="A175" s="145"/>
      <c r="B175" s="11"/>
      <c r="C175" s="295"/>
      <c r="D175" s="11"/>
      <c r="E175" s="10"/>
      <c r="F175" s="10"/>
      <c r="G175" s="1"/>
      <c r="H175" s="345"/>
      <c r="I175" s="346"/>
      <c r="J175" s="298">
        <f t="shared" si="47"/>
        <v>0</v>
      </c>
      <c r="K175" s="131"/>
      <c r="L175" s="58"/>
      <c r="M175" s="8">
        <f t="shared" si="48"/>
        <v>0</v>
      </c>
      <c r="N175" s="64"/>
      <c r="O175" s="64"/>
      <c r="P175" s="8">
        <f t="shared" si="49"/>
        <v>18</v>
      </c>
      <c r="Q175" s="65">
        <f t="shared" si="50"/>
        <v>0</v>
      </c>
      <c r="R175" s="65">
        <f t="shared" si="50"/>
        <v>0</v>
      </c>
      <c r="S175" s="65">
        <f t="shared" si="50"/>
        <v>0</v>
      </c>
      <c r="T175" s="65">
        <f t="shared" si="50"/>
        <v>0</v>
      </c>
      <c r="U175" s="65">
        <f t="shared" si="50"/>
        <v>0</v>
      </c>
      <c r="V175" s="61">
        <f t="shared" si="51"/>
        <v>0</v>
      </c>
      <c r="W175" s="61">
        <f t="shared" si="52"/>
        <v>0</v>
      </c>
      <c r="X175" s="61">
        <f t="shared" si="53"/>
        <v>0</v>
      </c>
      <c r="Y175" s="61">
        <f t="shared" si="54"/>
        <v>0</v>
      </c>
      <c r="Z175" s="61">
        <f t="shared" si="55"/>
        <v>0</v>
      </c>
      <c r="AA175" s="131"/>
    </row>
    <row r="176" spans="1:27" ht="21" customHeight="1" x14ac:dyDescent="0.25">
      <c r="A176" s="134"/>
      <c r="B176" s="11"/>
      <c r="C176" s="295"/>
      <c r="D176" s="225"/>
      <c r="E176" s="11"/>
      <c r="F176" s="11"/>
      <c r="G176" s="1"/>
      <c r="H176" s="345"/>
      <c r="I176" s="346"/>
      <c r="J176" s="298">
        <f t="shared" si="47"/>
        <v>0</v>
      </c>
      <c r="L176" s="64"/>
      <c r="M176" s="8">
        <f t="shared" si="48"/>
        <v>0</v>
      </c>
      <c r="N176" s="64"/>
      <c r="O176" s="64"/>
      <c r="P176" s="8">
        <f t="shared" si="49"/>
        <v>18</v>
      </c>
      <c r="Q176" s="65">
        <f t="shared" si="50"/>
        <v>0</v>
      </c>
      <c r="R176" s="65">
        <f t="shared" si="50"/>
        <v>0</v>
      </c>
      <c r="S176" s="65">
        <f t="shared" si="50"/>
        <v>0</v>
      </c>
      <c r="T176" s="65">
        <f t="shared" si="50"/>
        <v>0</v>
      </c>
      <c r="U176" s="65">
        <f t="shared" si="50"/>
        <v>0</v>
      </c>
      <c r="V176" s="61">
        <f t="shared" si="51"/>
        <v>0</v>
      </c>
      <c r="W176" s="61">
        <f t="shared" si="52"/>
        <v>0</v>
      </c>
      <c r="X176" s="61">
        <f t="shared" si="53"/>
        <v>0</v>
      </c>
      <c r="Y176" s="61">
        <f t="shared" si="54"/>
        <v>0</v>
      </c>
      <c r="Z176" s="61">
        <f t="shared" si="55"/>
        <v>0</v>
      </c>
    </row>
    <row r="177" spans="10:21" ht="21" customHeight="1" thickBot="1" x14ac:dyDescent="0.3">
      <c r="J177" s="1"/>
    </row>
    <row r="178" spans="10:21" ht="21" customHeight="1" thickBot="1" x14ac:dyDescent="0.3">
      <c r="Q178" s="163">
        <f>6</f>
        <v>6</v>
      </c>
      <c r="R178" s="164">
        <f>12*1+6</f>
        <v>18</v>
      </c>
      <c r="S178" s="164">
        <f>12*2+6</f>
        <v>30</v>
      </c>
      <c r="T178" s="164">
        <f>12*3+6</f>
        <v>42</v>
      </c>
      <c r="U178" s="165">
        <f>12*4+6</f>
        <v>54</v>
      </c>
    </row>
  </sheetData>
  <autoFilter ref="D26:F149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EB44-F068-48B6-BC10-C6FB79EC7FD8}">
  <dimension ref="A1:AA182"/>
  <sheetViews>
    <sheetView showGridLines="0" topLeftCell="A4" zoomScaleNormal="100" workbookViewId="0">
      <selection activeCell="G18" sqref="G18"/>
    </sheetView>
  </sheetViews>
  <sheetFormatPr defaultRowHeight="21" customHeight="1" x14ac:dyDescent="0.25"/>
  <cols>
    <col min="1" max="1" width="7.42578125" style="132" customWidth="1"/>
    <col min="2" max="2" width="4" style="357" customWidth="1"/>
    <col min="3" max="3" width="51.5703125" customWidth="1"/>
    <col min="4" max="4" width="9.140625" style="357"/>
    <col min="5" max="5" width="14" style="357" customWidth="1"/>
    <col min="6" max="6" width="19.42578125" style="357" customWidth="1"/>
    <col min="7" max="7" width="11.42578125" style="357" customWidth="1"/>
    <col min="8" max="8" width="11.42578125" style="357" bestFit="1" customWidth="1"/>
    <col min="9" max="10" width="11.42578125" style="357" customWidth="1"/>
    <col min="11" max="11" width="1.5703125" style="10" customWidth="1"/>
    <col min="12" max="12" width="8.7109375" style="3" customWidth="1"/>
    <col min="13" max="14" width="8.5703125" style="357" customWidth="1"/>
    <col min="15" max="15" width="13" style="357" customWidth="1"/>
    <col min="16" max="26" width="10.5703125" style="357" customWidth="1"/>
    <col min="27" max="27" width="11.42578125" style="357" customWidth="1"/>
  </cols>
  <sheetData>
    <row r="1" spans="2:26" ht="9" customHeight="1" x14ac:dyDescent="0.25"/>
    <row r="2" spans="2:26" ht="23.25" customHeight="1" x14ac:dyDescent="0.35">
      <c r="B2" s="375" t="s">
        <v>122</v>
      </c>
      <c r="C2" s="384"/>
      <c r="D2" s="384"/>
      <c r="E2" s="384"/>
      <c r="F2" s="384"/>
      <c r="G2" s="384"/>
      <c r="H2" s="384"/>
      <c r="I2" s="384"/>
      <c r="J2" s="384"/>
      <c r="L2" s="385" t="s">
        <v>97</v>
      </c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</row>
    <row r="3" spans="2:26" ht="9" customHeight="1" thickBot="1" x14ac:dyDescent="0.3">
      <c r="L3" s="246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2:26" ht="21" customHeight="1" thickBot="1" x14ac:dyDescent="0.3">
      <c r="B4" s="256"/>
      <c r="C4" s="257" t="s">
        <v>120</v>
      </c>
      <c r="D4" s="138" t="s">
        <v>0</v>
      </c>
      <c r="E4" s="138" t="s">
        <v>1</v>
      </c>
      <c r="F4" s="138" t="s">
        <v>2</v>
      </c>
      <c r="G4" s="138" t="s">
        <v>56</v>
      </c>
      <c r="H4" s="172" t="s">
        <v>81</v>
      </c>
      <c r="I4" s="257" t="s">
        <v>42</v>
      </c>
      <c r="J4" s="260"/>
      <c r="K4" s="94"/>
      <c r="L4" s="248" t="s">
        <v>98</v>
      </c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</row>
    <row r="5" spans="2:26" ht="21" customHeight="1" x14ac:dyDescent="0.25">
      <c r="B5" s="273"/>
      <c r="C5" s="274" t="s">
        <v>88</v>
      </c>
      <c r="D5" s="275"/>
      <c r="E5" s="275" t="s">
        <v>21</v>
      </c>
      <c r="F5" s="275"/>
      <c r="G5" s="276">
        <f>+SUM(H27:H213)</f>
        <v>1964</v>
      </c>
      <c r="H5" s="277"/>
      <c r="I5" s="278"/>
      <c r="J5" s="279"/>
      <c r="K5" s="97"/>
      <c r="L5" s="249"/>
      <c r="M5" s="386" t="s">
        <v>99</v>
      </c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</row>
    <row r="6" spans="2:26" ht="21" customHeight="1" x14ac:dyDescent="0.25">
      <c r="B6" s="280"/>
      <c r="C6" s="281" t="s">
        <v>89</v>
      </c>
      <c r="D6" s="282">
        <v>1</v>
      </c>
      <c r="E6" s="282" t="s">
        <v>21</v>
      </c>
      <c r="F6" s="282"/>
      <c r="G6" s="283">
        <f>+SUMIF(D$27:D$213,"1",I$27:I$213)</f>
        <v>515</v>
      </c>
      <c r="H6" s="283">
        <f>+'KÓP ÍB18'!B12</f>
        <v>670</v>
      </c>
      <c r="I6" s="284"/>
      <c r="J6" s="285"/>
      <c r="K6" s="98"/>
      <c r="L6" s="250"/>
      <c r="M6" s="389" t="s">
        <v>100</v>
      </c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1"/>
    </row>
    <row r="7" spans="2:26" ht="21" customHeight="1" x14ac:dyDescent="0.25">
      <c r="B7" s="70"/>
      <c r="C7" t="s">
        <v>90</v>
      </c>
      <c r="E7" s="68" t="s">
        <v>21</v>
      </c>
      <c r="F7" s="120" t="s">
        <v>22</v>
      </c>
      <c r="G7" s="105">
        <f>+G8+G9</f>
        <v>821</v>
      </c>
      <c r="H7" s="105">
        <f>+H8+H9</f>
        <v>2060</v>
      </c>
      <c r="I7" s="150">
        <f t="shared" ref="I7:I14" si="0">IFERROR(G7/H7-1,0)</f>
        <v>-0.60145631067961158</v>
      </c>
      <c r="J7" s="107"/>
      <c r="K7" s="99"/>
      <c r="L7" s="251"/>
      <c r="M7" s="389" t="s">
        <v>101</v>
      </c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1"/>
    </row>
    <row r="8" spans="2:26" ht="21" customHeight="1" thickBot="1" x14ac:dyDescent="0.3">
      <c r="B8" s="72"/>
      <c r="C8" s="241" t="s">
        <v>91</v>
      </c>
      <c r="D8" s="68">
        <v>1</v>
      </c>
      <c r="E8" s="68" t="s">
        <v>21</v>
      </c>
      <c r="F8" s="120" t="s">
        <v>22</v>
      </c>
      <c r="G8" s="161">
        <f>+SUMIF(D$27:D$178,"1",J$27:J$178)</f>
        <v>779</v>
      </c>
      <c r="H8" s="104">
        <f>+'KÓP ÍB18'!B23</f>
        <v>1310</v>
      </c>
      <c r="I8" s="150">
        <f t="shared" si="0"/>
        <v>-0.40534351145038172</v>
      </c>
      <c r="J8" s="137"/>
      <c r="K8" s="98"/>
      <c r="L8" s="252"/>
      <c r="M8" s="379" t="s">
        <v>102</v>
      </c>
      <c r="N8" s="380"/>
      <c r="O8" s="380"/>
      <c r="P8" s="380"/>
      <c r="Q8" s="380"/>
      <c r="R8" s="380"/>
      <c r="S8" s="380"/>
      <c r="T8" s="380"/>
      <c r="U8" s="380"/>
      <c r="V8" s="380"/>
      <c r="W8" s="380"/>
      <c r="X8" s="380"/>
      <c r="Y8" s="380"/>
      <c r="Z8" s="381"/>
    </row>
    <row r="9" spans="2:26" ht="21" customHeight="1" thickBot="1" x14ac:dyDescent="0.3">
      <c r="B9" s="72"/>
      <c r="C9" s="241" t="s">
        <v>92</v>
      </c>
      <c r="D9" s="68">
        <v>2</v>
      </c>
      <c r="E9" s="68" t="s">
        <v>21</v>
      </c>
      <c r="F9" s="120" t="s">
        <v>22</v>
      </c>
      <c r="G9" s="161">
        <f>+SUMIF(D$27:D$178,"2",J$27:J$178)</f>
        <v>42</v>
      </c>
      <c r="H9" s="104">
        <f>+'KÓP ÍB18'!B27</f>
        <v>750</v>
      </c>
      <c r="I9" s="150">
        <f t="shared" si="0"/>
        <v>-0.94399999999999995</v>
      </c>
      <c r="J9" s="107"/>
      <c r="K9" s="99"/>
      <c r="L9" s="248" t="s">
        <v>103</v>
      </c>
      <c r="T9" s="247"/>
    </row>
    <row r="10" spans="2:26" ht="21" customHeight="1" x14ac:dyDescent="0.25">
      <c r="B10" s="72"/>
      <c r="C10" s="240" t="s">
        <v>40</v>
      </c>
      <c r="D10" s="68">
        <v>3</v>
      </c>
      <c r="E10" s="68" t="s">
        <v>21</v>
      </c>
      <c r="F10" s="120" t="s">
        <v>22</v>
      </c>
      <c r="G10" s="104">
        <f>+SUMIF(D$27:D$178,"3",G$27:G$178)</f>
        <v>2810</v>
      </c>
      <c r="H10" s="104">
        <f>+'KÓP ÍB18'!B35</f>
        <v>1230</v>
      </c>
      <c r="I10" s="150">
        <f t="shared" si="0"/>
        <v>1.2845528455284554</v>
      </c>
      <c r="J10" s="85"/>
      <c r="L10" s="392" t="s">
        <v>104</v>
      </c>
      <c r="M10" s="393"/>
      <c r="N10" s="394" t="s">
        <v>105</v>
      </c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6"/>
    </row>
    <row r="11" spans="2:26" ht="21" customHeight="1" x14ac:dyDescent="0.25">
      <c r="B11" s="70"/>
      <c r="C11" s="240" t="s">
        <v>41</v>
      </c>
      <c r="E11" s="68" t="s">
        <v>21</v>
      </c>
      <c r="F11" s="68" t="s">
        <v>22</v>
      </c>
      <c r="G11" s="105">
        <f>+G12+G13</f>
        <v>2103</v>
      </c>
      <c r="H11" s="105">
        <f>+H12+H13</f>
        <v>0</v>
      </c>
      <c r="I11" s="150">
        <f t="shared" si="0"/>
        <v>0</v>
      </c>
      <c r="J11" s="107"/>
      <c r="L11" s="397" t="s">
        <v>106</v>
      </c>
      <c r="M11" s="398"/>
      <c r="N11" s="399" t="s">
        <v>107</v>
      </c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1"/>
    </row>
    <row r="12" spans="2:26" ht="21" customHeight="1" x14ac:dyDescent="0.25">
      <c r="B12" s="72"/>
      <c r="C12" s="241" t="s">
        <v>93</v>
      </c>
      <c r="D12" s="68">
        <v>4</v>
      </c>
      <c r="E12" s="68" t="s">
        <v>21</v>
      </c>
      <c r="F12" s="68" t="s">
        <v>22</v>
      </c>
      <c r="G12" s="161">
        <f>+SUMIF(D$27:D$178,"4",G$27:G$178)</f>
        <v>645</v>
      </c>
      <c r="H12" s="104">
        <f>+'KÓP ÍB18'!B45</f>
        <v>0</v>
      </c>
      <c r="I12" s="150">
        <f t="shared" si="0"/>
        <v>0</v>
      </c>
      <c r="J12" s="85"/>
      <c r="L12" s="397" t="s">
        <v>25</v>
      </c>
      <c r="M12" s="398"/>
      <c r="N12" s="402" t="s">
        <v>108</v>
      </c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4"/>
    </row>
    <row r="13" spans="2:26" ht="21" customHeight="1" x14ac:dyDescent="0.25">
      <c r="B13" s="73"/>
      <c r="C13" s="242" t="s">
        <v>94</v>
      </c>
      <c r="D13" s="169">
        <v>5</v>
      </c>
      <c r="E13" s="169" t="s">
        <v>21</v>
      </c>
      <c r="F13" s="169" t="s">
        <v>22</v>
      </c>
      <c r="G13" s="243">
        <f>+SUMIF(D$27:D$178,"5",G$27:G$178)</f>
        <v>1458</v>
      </c>
      <c r="H13" s="244"/>
      <c r="I13" s="152">
        <f t="shared" si="0"/>
        <v>0</v>
      </c>
      <c r="J13" s="157"/>
      <c r="L13" s="397" t="s">
        <v>24</v>
      </c>
      <c r="M13" s="398"/>
      <c r="N13" s="399" t="s">
        <v>109</v>
      </c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1"/>
    </row>
    <row r="14" spans="2:26" ht="21" customHeight="1" thickBot="1" x14ac:dyDescent="0.3">
      <c r="B14" s="286"/>
      <c r="C14" s="211" t="s">
        <v>121</v>
      </c>
      <c r="D14" s="287"/>
      <c r="E14" s="287"/>
      <c r="F14" s="118"/>
      <c r="G14" s="245">
        <f>G7+SUM(G10:G11)</f>
        <v>5734</v>
      </c>
      <c r="H14" s="245">
        <f>H7+SUM(H10:H11)</f>
        <v>3290</v>
      </c>
      <c r="I14" s="173">
        <f t="shared" si="0"/>
        <v>0.74285714285714288</v>
      </c>
      <c r="J14" s="71"/>
      <c r="L14" s="407" t="s">
        <v>23</v>
      </c>
      <c r="M14" s="408"/>
      <c r="N14" s="409" t="s">
        <v>110</v>
      </c>
      <c r="O14" s="410"/>
      <c r="P14" s="410"/>
      <c r="Q14" s="410"/>
      <c r="R14" s="410"/>
      <c r="S14" s="410"/>
      <c r="T14" s="410"/>
      <c r="U14" s="410"/>
      <c r="V14" s="410"/>
      <c r="W14" s="410"/>
      <c r="X14" s="410"/>
      <c r="Y14" s="410"/>
      <c r="Z14" s="411"/>
    </row>
    <row r="15" spans="2:26" ht="9" customHeight="1" thickBot="1" x14ac:dyDescent="0.3">
      <c r="I15" s="66"/>
      <c r="J15" s="6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</row>
    <row r="16" spans="2:26" ht="21" customHeight="1" thickBot="1" x14ac:dyDescent="0.3">
      <c r="B16" s="256"/>
      <c r="C16" s="259" t="s">
        <v>123</v>
      </c>
      <c r="D16" s="138"/>
      <c r="E16" s="138" t="s">
        <v>1</v>
      </c>
      <c r="F16" s="138" t="s">
        <v>2</v>
      </c>
      <c r="G16" s="138" t="s">
        <v>86</v>
      </c>
      <c r="H16" s="138" t="s">
        <v>55</v>
      </c>
      <c r="I16" s="172" t="s">
        <v>42</v>
      </c>
      <c r="J16" s="139"/>
      <c r="M16" s="248" t="s">
        <v>111</v>
      </c>
      <c r="S16" s="412" t="s">
        <v>115</v>
      </c>
      <c r="T16" s="412"/>
      <c r="U16" s="412"/>
      <c r="V16" s="412"/>
      <c r="W16" s="412"/>
      <c r="X16" s="412"/>
      <c r="Y16" s="412"/>
      <c r="Z16" s="412"/>
    </row>
    <row r="17" spans="1:27" ht="21" customHeight="1" x14ac:dyDescent="0.25">
      <c r="B17" s="70"/>
      <c r="C17" t="s">
        <v>36</v>
      </c>
      <c r="E17" s="357" t="s">
        <v>21</v>
      </c>
      <c r="F17" s="357" t="s">
        <v>22</v>
      </c>
      <c r="G17" s="78">
        <f>SUM(V$27:V$178)</f>
        <v>213.66666666666666</v>
      </c>
      <c r="H17" s="135" t="s">
        <v>54</v>
      </c>
      <c r="I17" s="82"/>
      <c r="J17" s="84"/>
      <c r="M17" s="253" t="s">
        <v>0</v>
      </c>
      <c r="N17" s="413" t="s">
        <v>47</v>
      </c>
      <c r="O17" s="414"/>
      <c r="P17" s="414"/>
      <c r="Q17" s="415"/>
      <c r="R17" s="247"/>
      <c r="S17" s="412" t="s">
        <v>113</v>
      </c>
      <c r="T17" s="412"/>
      <c r="U17" s="412"/>
      <c r="V17" s="412"/>
      <c r="W17" s="412"/>
      <c r="X17" s="412"/>
      <c r="Y17" s="412"/>
      <c r="Z17" s="412"/>
    </row>
    <row r="18" spans="1:27" ht="21" customHeight="1" x14ac:dyDescent="0.25">
      <c r="B18" s="72"/>
      <c r="C18" s="69">
        <v>2021</v>
      </c>
      <c r="D18" s="68"/>
      <c r="E18" s="68" t="s">
        <v>21</v>
      </c>
      <c r="F18" s="68" t="s">
        <v>22</v>
      </c>
      <c r="G18" s="78">
        <f>SUM(W$27:W$178)</f>
        <v>266.33333333333331</v>
      </c>
      <c r="H18" s="135" t="s">
        <v>54</v>
      </c>
      <c r="I18" s="68"/>
      <c r="J18" s="85"/>
      <c r="M18" s="251">
        <v>1</v>
      </c>
      <c r="N18" s="416" t="s">
        <v>87</v>
      </c>
      <c r="O18" s="416"/>
      <c r="P18" s="416"/>
      <c r="Q18" s="417"/>
      <c r="R18" s="247"/>
      <c r="S18" s="412"/>
      <c r="T18" s="412"/>
      <c r="U18" s="412"/>
      <c r="V18" s="412"/>
      <c r="W18" s="412"/>
      <c r="X18" s="412"/>
      <c r="Y18" s="412"/>
      <c r="Z18" s="412"/>
    </row>
    <row r="19" spans="1:27" ht="21" customHeight="1" x14ac:dyDescent="0.25">
      <c r="B19" s="70"/>
      <c r="C19" s="288">
        <v>2022</v>
      </c>
      <c r="E19" s="357" t="s">
        <v>21</v>
      </c>
      <c r="F19" s="357" t="s">
        <v>22</v>
      </c>
      <c r="G19" s="78">
        <f>SUM(X$27:X$178)</f>
        <v>248.16666666666666</v>
      </c>
      <c r="H19" s="135" t="s">
        <v>54</v>
      </c>
      <c r="I19" s="168"/>
      <c r="J19" s="85"/>
      <c r="M19" s="251">
        <v>2</v>
      </c>
      <c r="N19" s="418" t="s">
        <v>53</v>
      </c>
      <c r="O19" s="418"/>
      <c r="P19" s="418"/>
      <c r="Q19" s="419"/>
      <c r="R19" s="247"/>
      <c r="S19" s="420" t="s">
        <v>114</v>
      </c>
      <c r="T19" s="420"/>
      <c r="U19" s="420"/>
      <c r="V19" s="420"/>
      <c r="W19" s="420"/>
      <c r="X19" s="420"/>
      <c r="Y19" s="420"/>
      <c r="Z19" s="420"/>
    </row>
    <row r="20" spans="1:27" ht="21" customHeight="1" x14ac:dyDescent="0.25">
      <c r="B20" s="72"/>
      <c r="C20" s="69" t="s">
        <v>37</v>
      </c>
      <c r="D20" s="68"/>
      <c r="E20" s="68" t="s">
        <v>21</v>
      </c>
      <c r="F20" s="68" t="s">
        <v>22</v>
      </c>
      <c r="G20" s="78">
        <f>SUM(Y$27:Y$178)</f>
        <v>281.24619047619046</v>
      </c>
      <c r="H20" s="135" t="s">
        <v>54</v>
      </c>
      <c r="I20" s="68"/>
      <c r="J20" s="85"/>
      <c r="M20" s="251">
        <v>3</v>
      </c>
      <c r="N20" s="418" t="s">
        <v>46</v>
      </c>
      <c r="O20" s="418"/>
      <c r="P20" s="418"/>
      <c r="Q20" s="419"/>
      <c r="R20" s="247"/>
      <c r="S20" s="420"/>
      <c r="T20" s="420"/>
      <c r="U20" s="420"/>
      <c r="V20" s="420"/>
      <c r="W20" s="420"/>
      <c r="X20" s="420"/>
      <c r="Y20" s="420"/>
      <c r="Z20" s="420"/>
    </row>
    <row r="21" spans="1:27" ht="21" customHeight="1" x14ac:dyDescent="0.25">
      <c r="B21" s="76"/>
      <c r="C21" s="63" t="s">
        <v>38</v>
      </c>
      <c r="D21" s="62"/>
      <c r="E21" s="62" t="s">
        <v>21</v>
      </c>
      <c r="F21" s="62" t="s">
        <v>22</v>
      </c>
      <c r="G21" s="83">
        <f>SUM(Z$27:Z$178)</f>
        <v>366.82857142857142</v>
      </c>
      <c r="H21" s="136" t="s">
        <v>54</v>
      </c>
      <c r="I21" s="169"/>
      <c r="J21" s="86"/>
      <c r="M21" s="251">
        <v>4</v>
      </c>
      <c r="N21" s="418" t="s">
        <v>41</v>
      </c>
      <c r="O21" s="418"/>
      <c r="P21" s="418"/>
      <c r="Q21" s="419"/>
      <c r="R21" s="247"/>
      <c r="U21" s="356"/>
      <c r="V21" s="356"/>
      <c r="W21" s="356"/>
      <c r="X21" s="356"/>
      <c r="Y21" s="356"/>
      <c r="Z21" s="356"/>
    </row>
    <row r="22" spans="1:27" ht="21" customHeight="1" thickBot="1" x14ac:dyDescent="0.3">
      <c r="B22" s="289"/>
      <c r="C22" s="290" t="s">
        <v>124</v>
      </c>
      <c r="D22" s="291"/>
      <c r="E22" s="291"/>
      <c r="F22" s="291"/>
      <c r="G22" s="162">
        <f>+SUM(G17:G21)</f>
        <v>1376.2414285714285</v>
      </c>
      <c r="H22" s="62"/>
      <c r="I22" s="170"/>
      <c r="J22" s="171"/>
      <c r="M22" s="255">
        <v>5</v>
      </c>
      <c r="N22" s="421" t="s">
        <v>48</v>
      </c>
      <c r="O22" s="421"/>
      <c r="P22" s="421"/>
      <c r="Q22" s="422"/>
      <c r="R22" s="247"/>
      <c r="S22" s="247"/>
      <c r="U22" s="356"/>
      <c r="V22" s="356"/>
      <c r="W22" s="356"/>
      <c r="X22" s="356"/>
      <c r="Y22" s="356"/>
      <c r="Z22" s="356"/>
    </row>
    <row r="23" spans="1:27" ht="21" customHeight="1" thickBot="1" x14ac:dyDescent="0.3">
      <c r="B23" s="286"/>
      <c r="C23" s="292" t="s">
        <v>125</v>
      </c>
      <c r="D23" s="287"/>
      <c r="E23" s="287"/>
      <c r="F23" s="287"/>
      <c r="G23" s="77">
        <f>+G22/4.5</f>
        <v>305.83142857142855</v>
      </c>
      <c r="H23" s="382" t="s">
        <v>208</v>
      </c>
      <c r="I23" s="382"/>
      <c r="J23" s="383"/>
      <c r="Q23" s="247"/>
      <c r="R23" s="247"/>
      <c r="S23" s="247"/>
      <c r="T23" s="247"/>
      <c r="U23" s="247"/>
      <c r="V23" s="247"/>
      <c r="W23" s="247"/>
      <c r="X23" s="247"/>
      <c r="Y23" s="247"/>
      <c r="Z23" s="247"/>
    </row>
    <row r="24" spans="1:27" ht="9" customHeight="1" x14ac:dyDescent="0.25"/>
    <row r="25" spans="1:27" s="1" customFormat="1" ht="21" customHeight="1" x14ac:dyDescent="0.3">
      <c r="A25" s="423"/>
      <c r="B25" s="384" t="s">
        <v>126</v>
      </c>
      <c r="C25" s="384"/>
      <c r="D25" s="384"/>
      <c r="E25" s="384"/>
      <c r="F25" s="384"/>
      <c r="G25" s="384"/>
      <c r="H25" s="384"/>
      <c r="I25" s="384"/>
      <c r="J25" s="406"/>
      <c r="K25" s="100"/>
      <c r="L25" s="375" t="s">
        <v>43</v>
      </c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57"/>
    </row>
    <row r="26" spans="1:27" s="4" customFormat="1" ht="21" customHeight="1" x14ac:dyDescent="0.25">
      <c r="A26" s="423"/>
      <c r="B26" s="5" t="s">
        <v>3</v>
      </c>
      <c r="C26" s="56" t="s">
        <v>82</v>
      </c>
      <c r="D26" s="6" t="s">
        <v>0</v>
      </c>
      <c r="E26" s="6" t="s">
        <v>1</v>
      </c>
      <c r="F26" s="6" t="s">
        <v>2</v>
      </c>
      <c r="G26" s="6" t="s">
        <v>127</v>
      </c>
      <c r="H26" s="6" t="s">
        <v>95</v>
      </c>
      <c r="I26" s="6" t="s">
        <v>96</v>
      </c>
      <c r="J26" s="6" t="s">
        <v>62</v>
      </c>
      <c r="K26" s="101"/>
      <c r="L26" s="57" t="s">
        <v>104</v>
      </c>
      <c r="M26" s="57" t="s">
        <v>116</v>
      </c>
      <c r="N26" s="57" t="s">
        <v>25</v>
      </c>
      <c r="O26" s="57" t="s">
        <v>24</v>
      </c>
      <c r="P26" s="6" t="s">
        <v>23</v>
      </c>
      <c r="Q26" s="60" t="s">
        <v>31</v>
      </c>
      <c r="R26" s="60" t="s">
        <v>32</v>
      </c>
      <c r="S26" s="60" t="s">
        <v>33</v>
      </c>
      <c r="T26" s="60" t="s">
        <v>34</v>
      </c>
      <c r="U26" s="60" t="s">
        <v>35</v>
      </c>
      <c r="V26" s="60" t="s">
        <v>30</v>
      </c>
      <c r="W26" s="60" t="s">
        <v>26</v>
      </c>
      <c r="X26" s="60" t="s">
        <v>27</v>
      </c>
      <c r="Y26" s="60" t="s">
        <v>28</v>
      </c>
      <c r="Z26" s="60" t="s">
        <v>29</v>
      </c>
      <c r="AA26" s="357"/>
    </row>
    <row r="27" spans="1:27" s="9" customFormat="1" ht="21" customHeight="1" x14ac:dyDescent="0.25">
      <c r="A27" s="11"/>
      <c r="B27" s="8"/>
      <c r="C27" s="9" t="s">
        <v>162</v>
      </c>
      <c r="D27" s="223">
        <v>4</v>
      </c>
      <c r="E27" s="296" t="s">
        <v>137</v>
      </c>
      <c r="F27" s="296" t="s">
        <v>144</v>
      </c>
      <c r="G27" s="64">
        <v>110</v>
      </c>
      <c r="H27" s="64">
        <v>0</v>
      </c>
      <c r="I27" s="64">
        <v>0</v>
      </c>
      <c r="J27" s="11">
        <f t="shared" ref="J27:J113" si="1">+IF(D27=1,(G27-H27-I27),IF(D27=2,(G27-H27-I27),0))</f>
        <v>0</v>
      </c>
      <c r="K27" s="11"/>
      <c r="L27" s="64">
        <v>3</v>
      </c>
      <c r="M27" s="8">
        <f t="shared" ref="M27:M114" si="2">+L27*12</f>
        <v>36</v>
      </c>
      <c r="N27" s="64">
        <v>36</v>
      </c>
      <c r="O27" s="64">
        <v>18</v>
      </c>
      <c r="P27" s="8">
        <f t="shared" ref="P27:P114" si="3">+N27+O27+18</f>
        <v>72</v>
      </c>
      <c r="Q27" s="65">
        <f>IFERROR(IF(AND((Q$182-$P27)/$M27&gt;0,(Q$182-$P27)/$M27&lt;1),(Q$182-$P27)/$M27,IF((Q$182-$P27)/$M27&gt;0,1,0)),0)</f>
        <v>0</v>
      </c>
      <c r="R27" s="65">
        <f>IFERROR(IF(AND((R$182-$P27)/$M27&gt;0,(R$182-$P27)/$M27&lt;1),(R$182-$P27)/$M27,IF((R$182-$P27)/$M27&gt;0,1,0)),0)</f>
        <v>0</v>
      </c>
      <c r="S27" s="65">
        <f>IFERROR(IF(AND((S$182-$P27)/$M27&gt;0,(S$182-$P27)/$M27&lt;1),(S$182-$P27)/$M27,IF((S$182-$P27)/$M27&gt;0,1,0)),0)</f>
        <v>0</v>
      </c>
      <c r="T27" s="65">
        <f>IFERROR(IF(AND((T$182-$P27)/$M27&gt;0,(T$182-$P27)/$M27&lt;1),(T$182-$P27)/$M27,IF((T$182-$P27)/$M27&gt;0,1,0)),0)</f>
        <v>0</v>
      </c>
      <c r="U27" s="65">
        <f>IFERROR(IF(AND((U$182-$P27)/$M27&gt;0,(U$182-$P27)/$M27&lt;1),(U$182-$P27)/$M27,IF((U$182-$P27)/$M27&gt;0,1,0)),0)</f>
        <v>0</v>
      </c>
      <c r="V27" s="61">
        <f t="shared" ref="V27:V114" si="4">Q27*($G27-$H27)</f>
        <v>0</v>
      </c>
      <c r="W27" s="61">
        <f t="shared" ref="W27:W111" si="5">R27*($G27-$H27)-V27</f>
        <v>0</v>
      </c>
      <c r="X27" s="61">
        <f t="shared" ref="X27:X111" si="6">S27*($G27-$H27)-SUM(V27:W27)</f>
        <v>0</v>
      </c>
      <c r="Y27" s="61">
        <f t="shared" ref="Y27:Y111" si="7">T27*($G27-$H27)-SUM(V27:X27)</f>
        <v>0</v>
      </c>
      <c r="Z27" s="61">
        <f t="shared" ref="Z27:Z111" si="8">U27*($G27-$H27)-SUM(V27:Y27)</f>
        <v>0</v>
      </c>
      <c r="AA27" s="8"/>
    </row>
    <row r="28" spans="1:27" s="9" customFormat="1" ht="21" customHeight="1" x14ac:dyDescent="0.25">
      <c r="A28" s="11"/>
      <c r="B28" s="8"/>
      <c r="C28" s="9" t="s">
        <v>153</v>
      </c>
      <c r="D28" s="223">
        <v>1</v>
      </c>
      <c r="E28" s="297" t="s">
        <v>137</v>
      </c>
      <c r="F28" s="308" t="s">
        <v>144</v>
      </c>
      <c r="G28" s="64">
        <v>405</v>
      </c>
      <c r="H28" s="64">
        <f>225+42</f>
        <v>267</v>
      </c>
      <c r="I28" s="64">
        <f>42+42</f>
        <v>84</v>
      </c>
      <c r="J28" s="11">
        <f t="shared" si="1"/>
        <v>54</v>
      </c>
      <c r="K28" s="11"/>
      <c r="L28" s="334" t="s">
        <v>209</v>
      </c>
      <c r="M28" s="333"/>
      <c r="N28" s="333"/>
      <c r="O28" s="333"/>
      <c r="P28" s="333"/>
      <c r="Q28" s="333"/>
      <c r="R28" s="333"/>
      <c r="S28" s="333"/>
      <c r="T28" s="333"/>
      <c r="U28" s="333"/>
      <c r="V28" s="64">
        <f t="shared" si="4"/>
        <v>0</v>
      </c>
      <c r="W28" s="64">
        <v>42</v>
      </c>
      <c r="X28" s="64">
        <v>42</v>
      </c>
      <c r="Y28" s="64">
        <v>54</v>
      </c>
      <c r="Z28" s="64">
        <v>0</v>
      </c>
      <c r="AA28" s="8"/>
    </row>
    <row r="29" spans="1:27" s="9" customFormat="1" ht="21" customHeight="1" x14ac:dyDescent="0.25">
      <c r="A29" s="11"/>
      <c r="B29" s="8"/>
      <c r="C29" s="9" t="s">
        <v>207</v>
      </c>
      <c r="D29" s="223">
        <v>3</v>
      </c>
      <c r="E29" s="297" t="s">
        <v>137</v>
      </c>
      <c r="F29" s="308" t="s">
        <v>144</v>
      </c>
      <c r="G29" s="64">
        <v>180</v>
      </c>
      <c r="H29" s="64">
        <v>0</v>
      </c>
      <c r="I29" s="64">
        <v>0</v>
      </c>
      <c r="J29" s="11">
        <f t="shared" si="1"/>
        <v>0</v>
      </c>
      <c r="K29" s="11"/>
      <c r="L29" s="64">
        <v>3</v>
      </c>
      <c r="M29" s="8">
        <f t="shared" si="2"/>
        <v>36</v>
      </c>
      <c r="N29" s="64">
        <v>24</v>
      </c>
      <c r="O29" s="64">
        <v>18</v>
      </c>
      <c r="P29" s="8">
        <f t="shared" ref="P29:P81" si="9">+N29+O29+18</f>
        <v>60</v>
      </c>
      <c r="Q29" s="65">
        <f>IFERROR(IF(AND((Q$182-$P29)/$M29&gt;0,(Q$182-$P29)/$M29&lt;1),(Q$182-$P29)/$M29,IF((Q$182-$P29)/$M29&gt;0,1,0)),0)</f>
        <v>0</v>
      </c>
      <c r="R29" s="65">
        <f>IFERROR(IF(AND((R$182-$P29)/$M29&gt;0,(R$182-$P29)/$M29&lt;1),(R$182-$P29)/$M29,IF((R$182-$P29)/$M29&gt;0,1,0)),0)</f>
        <v>0</v>
      </c>
      <c r="S29" s="65">
        <f>IFERROR(IF(AND((S$182-$P29)/$M29&gt;0,(S$182-$P29)/$M29&lt;1),(S$182-$P29)/$M29,IF((S$182-$P29)/$M29&gt;0,1,0)),0)</f>
        <v>0</v>
      </c>
      <c r="T29" s="65">
        <f>IFERROR(IF(AND((T$182-$P29)/$M29&gt;0,(T$182-$P29)/$M29&lt;1),(T$182-$P29)/$M29,IF((T$182-$P29)/$M29&gt;0,1,0)),0)</f>
        <v>0</v>
      </c>
      <c r="U29" s="65">
        <f>IFERROR(IF(AND((U$182-$P29)/$M29&gt;0,(U$182-$P29)/$M29&lt;1),(U$182-$P29)/$M29,IF((U$182-$P29)/$M29&gt;0,1,0)),0)</f>
        <v>0</v>
      </c>
      <c r="V29" s="61">
        <f t="shared" si="4"/>
        <v>0</v>
      </c>
      <c r="W29" s="61">
        <f t="shared" ref="W29:W81" si="10">R29*($G29-$H29)-V29</f>
        <v>0</v>
      </c>
      <c r="X29" s="61">
        <f t="shared" ref="X29:X81" si="11">S29*($G29-$H29)-SUM(V29:W29)</f>
        <v>0</v>
      </c>
      <c r="Y29" s="61">
        <f t="shared" ref="Y29:Y81" si="12">T29*($G29-$H29)-SUM(V29:X29)</f>
        <v>0</v>
      </c>
      <c r="Z29" s="61">
        <f t="shared" ref="Z29:Z81" si="13">U29*($G29-$H29)-SUM(V29:Y29)</f>
        <v>0</v>
      </c>
      <c r="AA29" s="8"/>
    </row>
    <row r="30" spans="1:27" s="9" customFormat="1" ht="21" customHeight="1" x14ac:dyDescent="0.25">
      <c r="A30" s="11"/>
      <c r="B30" s="8"/>
      <c r="C30" s="9" t="s">
        <v>154</v>
      </c>
      <c r="D30" s="223">
        <v>1</v>
      </c>
      <c r="E30" s="297" t="s">
        <v>137</v>
      </c>
      <c r="F30" s="308" t="s">
        <v>144</v>
      </c>
      <c r="G30" s="64">
        <v>128</v>
      </c>
      <c r="H30" s="64">
        <v>38</v>
      </c>
      <c r="I30" s="64">
        <v>90</v>
      </c>
      <c r="J30" s="11">
        <f t="shared" si="1"/>
        <v>0</v>
      </c>
      <c r="K30" s="11"/>
      <c r="L30" s="334" t="s">
        <v>209</v>
      </c>
      <c r="M30" s="333"/>
      <c r="N30" s="333"/>
      <c r="O30" s="333"/>
      <c r="P30" s="333"/>
      <c r="Q30" s="333"/>
      <c r="R30" s="333"/>
      <c r="S30" s="333"/>
      <c r="T30" s="333"/>
      <c r="U30" s="333"/>
      <c r="V30" s="64">
        <v>45</v>
      </c>
      <c r="W30" s="64">
        <v>45</v>
      </c>
      <c r="X30" s="64">
        <v>0</v>
      </c>
      <c r="Y30" s="64">
        <v>0</v>
      </c>
      <c r="Z30" s="64">
        <v>0</v>
      </c>
      <c r="AA30" s="8"/>
    </row>
    <row r="31" spans="1:27" s="9" customFormat="1" ht="21" customHeight="1" x14ac:dyDescent="0.25">
      <c r="A31" s="11"/>
      <c r="B31" s="8"/>
      <c r="C31" s="9" t="s">
        <v>222</v>
      </c>
      <c r="D31" s="223">
        <v>2</v>
      </c>
      <c r="E31" s="297" t="s">
        <v>137</v>
      </c>
      <c r="F31" s="308" t="s">
        <v>144</v>
      </c>
      <c r="G31" s="64">
        <v>14</v>
      </c>
      <c r="H31" s="64">
        <v>0</v>
      </c>
      <c r="I31" s="64">
        <v>0</v>
      </c>
      <c r="J31" s="11">
        <f t="shared" si="1"/>
        <v>14</v>
      </c>
      <c r="K31" s="11"/>
      <c r="L31" s="64">
        <v>1</v>
      </c>
      <c r="M31" s="8">
        <f>+L31*12</f>
        <v>12</v>
      </c>
      <c r="N31" s="64">
        <v>24</v>
      </c>
      <c r="O31" s="64">
        <v>14</v>
      </c>
      <c r="P31" s="8">
        <f>+N31+O31+18</f>
        <v>56</v>
      </c>
      <c r="Q31" s="65">
        <f t="shared" ref="Q31:U36" si="14">IFERROR(IF(AND((Q$182-$P31)/$M31&gt;0,(Q$182-$P31)/$M31&lt;1),(Q$182-$P31)/$M31,IF((Q$182-$P31)/$M31&gt;0,1,0)),0)</f>
        <v>0</v>
      </c>
      <c r="R31" s="65">
        <f t="shared" si="14"/>
        <v>0</v>
      </c>
      <c r="S31" s="65">
        <f t="shared" si="14"/>
        <v>0</v>
      </c>
      <c r="T31" s="65">
        <f t="shared" si="14"/>
        <v>0</v>
      </c>
      <c r="U31" s="65">
        <f t="shared" si="14"/>
        <v>0</v>
      </c>
      <c r="V31" s="61">
        <f>Q31*($G31-$H31)</f>
        <v>0</v>
      </c>
      <c r="W31" s="61">
        <f>R31*($G31-$H31)-V31</f>
        <v>0</v>
      </c>
      <c r="X31" s="61">
        <f>S31*($G31-$H31)-SUM(V31:W31)</f>
        <v>0</v>
      </c>
      <c r="Y31" s="61">
        <f>T31*($G31-$H31)-SUM(V31:X31)</f>
        <v>0</v>
      </c>
      <c r="Z31" s="61">
        <f>U31*($G31-$H31)-SUM(V31:Y31)</f>
        <v>0</v>
      </c>
      <c r="AA31" s="8"/>
    </row>
    <row r="32" spans="1:27" s="9" customFormat="1" ht="21" customHeight="1" x14ac:dyDescent="0.25">
      <c r="A32" s="11"/>
      <c r="B32" s="8"/>
      <c r="C32" s="9" t="s">
        <v>156</v>
      </c>
      <c r="D32" s="223">
        <v>1</v>
      </c>
      <c r="E32" s="297" t="s">
        <v>137</v>
      </c>
      <c r="F32" s="308" t="s">
        <v>144</v>
      </c>
      <c r="G32" s="64">
        <v>80</v>
      </c>
      <c r="H32" s="64">
        <v>0</v>
      </c>
      <c r="I32" s="64">
        <v>2</v>
      </c>
      <c r="J32" s="11">
        <f t="shared" si="1"/>
        <v>78</v>
      </c>
      <c r="K32" s="11"/>
      <c r="L32" s="64">
        <v>2</v>
      </c>
      <c r="M32" s="8">
        <f t="shared" si="2"/>
        <v>24</v>
      </c>
      <c r="N32" s="64">
        <v>-12</v>
      </c>
      <c r="O32" s="64">
        <v>18</v>
      </c>
      <c r="P32" s="8">
        <f t="shared" si="9"/>
        <v>24</v>
      </c>
      <c r="Q32" s="65">
        <f t="shared" si="14"/>
        <v>0</v>
      </c>
      <c r="R32" s="65">
        <f t="shared" si="14"/>
        <v>0</v>
      </c>
      <c r="S32" s="65">
        <f t="shared" si="14"/>
        <v>0.25</v>
      </c>
      <c r="T32" s="65">
        <f t="shared" si="14"/>
        <v>0.75</v>
      </c>
      <c r="U32" s="65">
        <f t="shared" si="14"/>
        <v>1</v>
      </c>
      <c r="V32" s="61">
        <f t="shared" si="4"/>
        <v>0</v>
      </c>
      <c r="W32" s="61">
        <f t="shared" si="10"/>
        <v>0</v>
      </c>
      <c r="X32" s="61">
        <f t="shared" si="11"/>
        <v>20</v>
      </c>
      <c r="Y32" s="61">
        <f t="shared" si="12"/>
        <v>40</v>
      </c>
      <c r="Z32" s="61">
        <f t="shared" si="13"/>
        <v>20</v>
      </c>
      <c r="AA32" s="8"/>
    </row>
    <row r="33" spans="1:27" s="9" customFormat="1" ht="21" customHeight="1" x14ac:dyDescent="0.25">
      <c r="A33" s="11"/>
      <c r="B33" s="8"/>
      <c r="C33" s="9" t="s">
        <v>157</v>
      </c>
      <c r="D33" s="223">
        <v>3</v>
      </c>
      <c r="E33" s="297" t="s">
        <v>137</v>
      </c>
      <c r="F33" s="308" t="s">
        <v>144</v>
      </c>
      <c r="G33" s="64">
        <v>40</v>
      </c>
      <c r="H33" s="64">
        <v>0</v>
      </c>
      <c r="I33" s="64">
        <v>0</v>
      </c>
      <c r="J33" s="11">
        <f t="shared" si="1"/>
        <v>0</v>
      </c>
      <c r="K33" s="11"/>
      <c r="L33" s="64">
        <v>0.5</v>
      </c>
      <c r="M33" s="8">
        <f t="shared" si="2"/>
        <v>6</v>
      </c>
      <c r="N33" s="64">
        <v>24</v>
      </c>
      <c r="O33" s="64">
        <v>14</v>
      </c>
      <c r="P33" s="8">
        <f t="shared" si="9"/>
        <v>56</v>
      </c>
      <c r="Q33" s="65">
        <f t="shared" si="14"/>
        <v>0</v>
      </c>
      <c r="R33" s="65">
        <f t="shared" si="14"/>
        <v>0</v>
      </c>
      <c r="S33" s="65">
        <f t="shared" si="14"/>
        <v>0</v>
      </c>
      <c r="T33" s="65">
        <f t="shared" si="14"/>
        <v>0</v>
      </c>
      <c r="U33" s="65">
        <f t="shared" si="14"/>
        <v>0</v>
      </c>
      <c r="V33" s="61">
        <f t="shared" si="4"/>
        <v>0</v>
      </c>
      <c r="W33" s="61">
        <f t="shared" si="10"/>
        <v>0</v>
      </c>
      <c r="X33" s="61">
        <f t="shared" si="11"/>
        <v>0</v>
      </c>
      <c r="Y33" s="61">
        <f t="shared" si="12"/>
        <v>0</v>
      </c>
      <c r="Z33" s="61">
        <f t="shared" si="13"/>
        <v>0</v>
      </c>
      <c r="AA33" s="8"/>
    </row>
    <row r="34" spans="1:27" s="9" customFormat="1" ht="21" customHeight="1" x14ac:dyDescent="0.25">
      <c r="A34" s="11"/>
      <c r="B34" s="8"/>
      <c r="C34" s="9" t="s">
        <v>158</v>
      </c>
      <c r="D34" s="223">
        <v>1</v>
      </c>
      <c r="E34" s="297" t="s">
        <v>137</v>
      </c>
      <c r="F34" s="308" t="s">
        <v>144</v>
      </c>
      <c r="G34" s="64">
        <v>129</v>
      </c>
      <c r="H34" s="64">
        <v>9</v>
      </c>
      <c r="I34" s="64">
        <v>0</v>
      </c>
      <c r="J34" s="11">
        <f t="shared" si="1"/>
        <v>120</v>
      </c>
      <c r="K34" s="11"/>
      <c r="L34" s="64">
        <v>4</v>
      </c>
      <c r="M34" s="8">
        <f t="shared" si="2"/>
        <v>48</v>
      </c>
      <c r="N34" s="64">
        <v>0</v>
      </c>
      <c r="O34" s="64">
        <v>18</v>
      </c>
      <c r="P34" s="8">
        <f t="shared" si="9"/>
        <v>36</v>
      </c>
      <c r="Q34" s="65">
        <f t="shared" si="14"/>
        <v>0</v>
      </c>
      <c r="R34" s="65">
        <f t="shared" si="14"/>
        <v>0</v>
      </c>
      <c r="S34" s="65">
        <f t="shared" si="14"/>
        <v>0</v>
      </c>
      <c r="T34" s="65">
        <f t="shared" si="14"/>
        <v>0.125</v>
      </c>
      <c r="U34" s="65">
        <f t="shared" si="14"/>
        <v>0.375</v>
      </c>
      <c r="V34" s="61">
        <f t="shared" si="4"/>
        <v>0</v>
      </c>
      <c r="W34" s="61">
        <f t="shared" si="10"/>
        <v>0</v>
      </c>
      <c r="X34" s="61">
        <f t="shared" si="11"/>
        <v>0</v>
      </c>
      <c r="Y34" s="61">
        <f t="shared" si="12"/>
        <v>15</v>
      </c>
      <c r="Z34" s="61">
        <f t="shared" si="13"/>
        <v>30</v>
      </c>
      <c r="AA34" s="8"/>
    </row>
    <row r="35" spans="1:27" s="9" customFormat="1" ht="21" customHeight="1" x14ac:dyDescent="0.25">
      <c r="A35" s="11"/>
      <c r="B35" s="8"/>
      <c r="C35" s="9" t="s">
        <v>160</v>
      </c>
      <c r="D35" s="223">
        <v>1</v>
      </c>
      <c r="E35" s="297" t="s">
        <v>137</v>
      </c>
      <c r="F35" s="308" t="s">
        <v>144</v>
      </c>
      <c r="G35" s="64">
        <f>109+45+47</f>
        <v>201</v>
      </c>
      <c r="H35" s="64">
        <v>109</v>
      </c>
      <c r="I35" s="64">
        <v>0</v>
      </c>
      <c r="J35" s="11">
        <f t="shared" si="1"/>
        <v>92</v>
      </c>
      <c r="K35" s="11"/>
      <c r="L35" s="64">
        <v>4</v>
      </c>
      <c r="M35" s="8">
        <f t="shared" si="2"/>
        <v>48</v>
      </c>
      <c r="N35" s="64">
        <v>36</v>
      </c>
      <c r="O35" s="64">
        <v>18</v>
      </c>
      <c r="P35" s="8">
        <f t="shared" si="9"/>
        <v>72</v>
      </c>
      <c r="Q35" s="65">
        <f t="shared" si="14"/>
        <v>0</v>
      </c>
      <c r="R35" s="65">
        <f t="shared" si="14"/>
        <v>0</v>
      </c>
      <c r="S35" s="65">
        <f t="shared" si="14"/>
        <v>0</v>
      </c>
      <c r="T35" s="65">
        <f t="shared" si="14"/>
        <v>0</v>
      </c>
      <c r="U35" s="65">
        <f t="shared" si="14"/>
        <v>0</v>
      </c>
      <c r="V35" s="61">
        <f t="shared" si="4"/>
        <v>0</v>
      </c>
      <c r="W35" s="61">
        <f t="shared" si="10"/>
        <v>0</v>
      </c>
      <c r="X35" s="61">
        <f t="shared" ref="X35" si="15">S35*($G35-$H35)-SUM(V35:W35)</f>
        <v>0</v>
      </c>
      <c r="Y35" s="61">
        <f t="shared" ref="Y35" si="16">T35*($G35-$H35)-SUM(V35:X35)</f>
        <v>0</v>
      </c>
      <c r="Z35" s="61">
        <f t="shared" si="13"/>
        <v>0</v>
      </c>
      <c r="AA35" s="8"/>
    </row>
    <row r="36" spans="1:27" s="9" customFormat="1" ht="21" customHeight="1" x14ac:dyDescent="0.25">
      <c r="A36" s="11"/>
      <c r="B36" s="8"/>
      <c r="C36" s="9" t="s">
        <v>161</v>
      </c>
      <c r="D36" s="223">
        <v>3</v>
      </c>
      <c r="E36" s="297" t="s">
        <v>137</v>
      </c>
      <c r="F36" s="308" t="s">
        <v>144</v>
      </c>
      <c r="G36" s="64">
        <v>160</v>
      </c>
      <c r="H36" s="64">
        <v>0</v>
      </c>
      <c r="I36" s="64">
        <v>0</v>
      </c>
      <c r="J36" s="11">
        <f t="shared" si="1"/>
        <v>0</v>
      </c>
      <c r="K36" s="11"/>
      <c r="L36" s="64">
        <v>4</v>
      </c>
      <c r="M36" s="8">
        <f t="shared" si="2"/>
        <v>48</v>
      </c>
      <c r="N36" s="64">
        <v>60</v>
      </c>
      <c r="O36" s="64">
        <v>18</v>
      </c>
      <c r="P36" s="8">
        <f t="shared" si="9"/>
        <v>96</v>
      </c>
      <c r="Q36" s="65">
        <f t="shared" si="14"/>
        <v>0</v>
      </c>
      <c r="R36" s="65">
        <f t="shared" si="14"/>
        <v>0</v>
      </c>
      <c r="S36" s="65">
        <f t="shared" si="14"/>
        <v>0</v>
      </c>
      <c r="T36" s="65">
        <f t="shared" si="14"/>
        <v>0</v>
      </c>
      <c r="U36" s="65">
        <f t="shared" si="14"/>
        <v>0</v>
      </c>
      <c r="V36" s="61">
        <f t="shared" si="4"/>
        <v>0</v>
      </c>
      <c r="W36" s="61">
        <f t="shared" si="10"/>
        <v>0</v>
      </c>
      <c r="X36" s="61">
        <f t="shared" si="11"/>
        <v>0</v>
      </c>
      <c r="Y36" s="61">
        <f t="shared" si="12"/>
        <v>0</v>
      </c>
      <c r="Z36" s="61">
        <f t="shared" si="13"/>
        <v>0</v>
      </c>
      <c r="AA36" s="8"/>
    </row>
    <row r="37" spans="1:27" s="9" customFormat="1" ht="21" customHeight="1" x14ac:dyDescent="0.25">
      <c r="A37" s="11"/>
      <c r="B37" s="8"/>
      <c r="C37" s="9" t="s">
        <v>164</v>
      </c>
      <c r="D37" s="223">
        <v>1</v>
      </c>
      <c r="E37" s="297" t="s">
        <v>137</v>
      </c>
      <c r="F37" s="308" t="s">
        <v>144</v>
      </c>
      <c r="G37" s="64">
        <v>145</v>
      </c>
      <c r="H37" s="64">
        <v>0</v>
      </c>
      <c r="I37" s="64">
        <v>86</v>
      </c>
      <c r="J37" s="11">
        <f t="shared" si="1"/>
        <v>59</v>
      </c>
      <c r="K37" s="11"/>
      <c r="L37" s="334" t="s">
        <v>209</v>
      </c>
      <c r="M37" s="333"/>
      <c r="N37" s="333"/>
      <c r="O37" s="333"/>
      <c r="P37" s="333"/>
      <c r="Q37" s="333"/>
      <c r="R37" s="333"/>
      <c r="S37" s="333"/>
      <c r="T37" s="333"/>
      <c r="U37" s="333"/>
      <c r="V37" s="64">
        <v>86</v>
      </c>
      <c r="W37" s="64">
        <v>0</v>
      </c>
      <c r="X37" s="64">
        <v>0</v>
      </c>
      <c r="Y37" s="64">
        <v>0</v>
      </c>
      <c r="Z37" s="64">
        <v>0</v>
      </c>
      <c r="AA37" s="8"/>
    </row>
    <row r="38" spans="1:27" s="9" customFormat="1" ht="21" customHeight="1" x14ac:dyDescent="0.25">
      <c r="A38" s="11"/>
      <c r="B38" s="8"/>
      <c r="C38" s="9" t="s">
        <v>165</v>
      </c>
      <c r="D38" s="223">
        <v>4</v>
      </c>
      <c r="E38" s="297" t="s">
        <v>137</v>
      </c>
      <c r="F38" s="308" t="s">
        <v>144</v>
      </c>
      <c r="G38" s="64">
        <v>55</v>
      </c>
      <c r="H38" s="64">
        <v>0</v>
      </c>
      <c r="I38" s="64">
        <v>0</v>
      </c>
      <c r="J38" s="11">
        <f t="shared" si="1"/>
        <v>0</v>
      </c>
      <c r="K38" s="11"/>
      <c r="L38" s="64">
        <v>2</v>
      </c>
      <c r="M38" s="8">
        <f t="shared" si="2"/>
        <v>24</v>
      </c>
      <c r="N38" s="64">
        <v>36</v>
      </c>
      <c r="O38" s="64">
        <v>18</v>
      </c>
      <c r="P38" s="8">
        <f t="shared" si="9"/>
        <v>72</v>
      </c>
      <c r="Q38" s="65">
        <f t="shared" ref="Q38:U39" si="17">IFERROR(IF(AND((Q$182-$P38)/$M38&gt;0,(Q$182-$P38)/$M38&lt;1),(Q$182-$P38)/$M38,IF((Q$182-$P38)/$M38&gt;0,1,0)),0)</f>
        <v>0</v>
      </c>
      <c r="R38" s="65">
        <f t="shared" si="17"/>
        <v>0</v>
      </c>
      <c r="S38" s="65">
        <f t="shared" si="17"/>
        <v>0</v>
      </c>
      <c r="T38" s="65">
        <f t="shared" si="17"/>
        <v>0</v>
      </c>
      <c r="U38" s="65">
        <f t="shared" si="17"/>
        <v>0</v>
      </c>
      <c r="V38" s="61">
        <f t="shared" si="4"/>
        <v>0</v>
      </c>
      <c r="W38" s="61">
        <f t="shared" si="10"/>
        <v>0</v>
      </c>
      <c r="X38" s="61">
        <f t="shared" si="11"/>
        <v>0</v>
      </c>
      <c r="Y38" s="61">
        <f t="shared" si="12"/>
        <v>0</v>
      </c>
      <c r="Z38" s="61">
        <f t="shared" si="13"/>
        <v>0</v>
      </c>
      <c r="AA38" s="8"/>
    </row>
    <row r="39" spans="1:27" s="9" customFormat="1" ht="21" customHeight="1" x14ac:dyDescent="0.25">
      <c r="A39" s="11"/>
      <c r="B39" s="8"/>
      <c r="C39" s="9" t="s">
        <v>163</v>
      </c>
      <c r="D39" s="223">
        <v>4</v>
      </c>
      <c r="E39" s="297" t="s">
        <v>137</v>
      </c>
      <c r="F39" s="308" t="s">
        <v>144</v>
      </c>
      <c r="G39" s="64">
        <v>80</v>
      </c>
      <c r="H39" s="64">
        <v>0</v>
      </c>
      <c r="I39" s="64">
        <v>0</v>
      </c>
      <c r="J39" s="11">
        <f t="shared" si="1"/>
        <v>0</v>
      </c>
      <c r="K39" s="11"/>
      <c r="L39" s="64">
        <v>2</v>
      </c>
      <c r="M39" s="8">
        <f t="shared" si="2"/>
        <v>24</v>
      </c>
      <c r="N39" s="64">
        <v>48</v>
      </c>
      <c r="O39" s="64">
        <v>18</v>
      </c>
      <c r="P39" s="8">
        <f t="shared" si="9"/>
        <v>84</v>
      </c>
      <c r="Q39" s="65">
        <f t="shared" si="17"/>
        <v>0</v>
      </c>
      <c r="R39" s="65">
        <f t="shared" si="17"/>
        <v>0</v>
      </c>
      <c r="S39" s="65">
        <f t="shared" si="17"/>
        <v>0</v>
      </c>
      <c r="T39" s="65">
        <f t="shared" si="17"/>
        <v>0</v>
      </c>
      <c r="U39" s="65">
        <f t="shared" si="17"/>
        <v>0</v>
      </c>
      <c r="V39" s="61">
        <f t="shared" si="4"/>
        <v>0</v>
      </c>
      <c r="W39" s="61">
        <f t="shared" si="10"/>
        <v>0</v>
      </c>
      <c r="X39" s="61">
        <f t="shared" si="11"/>
        <v>0</v>
      </c>
      <c r="Y39" s="61">
        <f t="shared" si="12"/>
        <v>0</v>
      </c>
      <c r="Z39" s="61">
        <f t="shared" si="13"/>
        <v>0</v>
      </c>
      <c r="AA39" s="8"/>
    </row>
    <row r="40" spans="1:27" s="317" customFormat="1" ht="21" customHeight="1" x14ac:dyDescent="0.25">
      <c r="A40" s="320"/>
      <c r="B40" s="316"/>
      <c r="C40" s="317" t="s">
        <v>206</v>
      </c>
      <c r="D40" s="318">
        <v>1</v>
      </c>
      <c r="E40" s="319" t="s">
        <v>137</v>
      </c>
      <c r="F40" s="328" t="s">
        <v>144</v>
      </c>
      <c r="G40" s="324">
        <v>0</v>
      </c>
      <c r="H40" s="324">
        <v>0</v>
      </c>
      <c r="I40" s="324">
        <v>0</v>
      </c>
      <c r="J40" s="320">
        <f t="shared" si="1"/>
        <v>0</v>
      </c>
      <c r="K40" s="32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316"/>
    </row>
    <row r="41" spans="1:27" s="317" customFormat="1" ht="21" customHeight="1" x14ac:dyDescent="0.25">
      <c r="A41" s="320"/>
      <c r="B41" s="316"/>
      <c r="C41" s="317" t="s">
        <v>191</v>
      </c>
      <c r="D41" s="318">
        <v>4</v>
      </c>
      <c r="E41" s="319" t="s">
        <v>137</v>
      </c>
      <c r="F41" s="328" t="s">
        <v>144</v>
      </c>
      <c r="G41" s="324">
        <v>0</v>
      </c>
      <c r="H41" s="324">
        <v>0</v>
      </c>
      <c r="I41" s="324">
        <v>0</v>
      </c>
      <c r="J41" s="320">
        <f t="shared" si="1"/>
        <v>0</v>
      </c>
      <c r="K41" s="320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 s="316"/>
    </row>
    <row r="42" spans="1:27" s="9" customFormat="1" ht="21" customHeight="1" x14ac:dyDescent="0.25">
      <c r="A42" s="11"/>
      <c r="B42" s="8"/>
      <c r="C42" s="9" t="s">
        <v>166</v>
      </c>
      <c r="D42" s="223">
        <v>4</v>
      </c>
      <c r="E42" s="297" t="s">
        <v>137</v>
      </c>
      <c r="F42" s="308" t="s">
        <v>144</v>
      </c>
      <c r="G42" s="64">
        <v>40</v>
      </c>
      <c r="H42" s="64">
        <v>0</v>
      </c>
      <c r="I42" s="64">
        <v>0</v>
      </c>
      <c r="J42" s="11">
        <f t="shared" si="1"/>
        <v>0</v>
      </c>
      <c r="K42" s="11"/>
      <c r="L42" s="64">
        <v>20</v>
      </c>
      <c r="M42" s="8">
        <f t="shared" si="2"/>
        <v>240</v>
      </c>
      <c r="N42" s="64">
        <v>-26</v>
      </c>
      <c r="O42" s="64">
        <v>14</v>
      </c>
      <c r="P42" s="8">
        <f t="shared" si="9"/>
        <v>6</v>
      </c>
      <c r="Q42" s="65">
        <f t="shared" ref="Q42:U43" si="18">IFERROR(IF(AND((Q$182-$P42)/$M42&gt;0,(Q$182-$P42)/$M42&lt;1),(Q$182-$P42)/$M42,IF((Q$182-$P42)/$M42&gt;0,1,0)),0)</f>
        <v>0</v>
      </c>
      <c r="R42" s="65">
        <f t="shared" si="18"/>
        <v>0.05</v>
      </c>
      <c r="S42" s="65">
        <f t="shared" si="18"/>
        <v>0.1</v>
      </c>
      <c r="T42" s="65">
        <f t="shared" si="18"/>
        <v>0.15</v>
      </c>
      <c r="U42" s="65">
        <f t="shared" si="18"/>
        <v>0.2</v>
      </c>
      <c r="V42" s="61">
        <f t="shared" si="4"/>
        <v>0</v>
      </c>
      <c r="W42" s="61">
        <f t="shared" si="10"/>
        <v>2</v>
      </c>
      <c r="X42" s="61">
        <f t="shared" si="11"/>
        <v>2</v>
      </c>
      <c r="Y42" s="61">
        <f t="shared" si="12"/>
        <v>2</v>
      </c>
      <c r="Z42" s="61">
        <f t="shared" si="13"/>
        <v>2</v>
      </c>
      <c r="AA42" s="8"/>
    </row>
    <row r="43" spans="1:27" s="9" customFormat="1" ht="21" customHeight="1" x14ac:dyDescent="0.25">
      <c r="A43" s="11"/>
      <c r="B43" s="8"/>
      <c r="C43" s="9" t="s">
        <v>167</v>
      </c>
      <c r="D43" s="223">
        <v>3</v>
      </c>
      <c r="E43" s="297" t="s">
        <v>137</v>
      </c>
      <c r="F43" s="308" t="s">
        <v>144</v>
      </c>
      <c r="G43" s="64">
        <v>58</v>
      </c>
      <c r="H43" s="64">
        <v>28</v>
      </c>
      <c r="I43" s="64">
        <v>0</v>
      </c>
      <c r="J43" s="11">
        <f t="shared" si="1"/>
        <v>0</v>
      </c>
      <c r="K43" s="11"/>
      <c r="L43" s="64">
        <v>1</v>
      </c>
      <c r="M43" s="8">
        <f t="shared" si="2"/>
        <v>12</v>
      </c>
      <c r="N43" s="64">
        <v>36</v>
      </c>
      <c r="O43" s="64">
        <v>14</v>
      </c>
      <c r="P43" s="8">
        <f t="shared" si="9"/>
        <v>68</v>
      </c>
      <c r="Q43" s="65">
        <f t="shared" si="18"/>
        <v>0</v>
      </c>
      <c r="R43" s="65">
        <f t="shared" si="18"/>
        <v>0</v>
      </c>
      <c r="S43" s="65">
        <f t="shared" si="18"/>
        <v>0</v>
      </c>
      <c r="T43" s="65">
        <f t="shared" si="18"/>
        <v>0</v>
      </c>
      <c r="U43" s="65">
        <f t="shared" si="18"/>
        <v>0</v>
      </c>
      <c r="V43" s="64">
        <v>0</v>
      </c>
      <c r="W43" s="64">
        <v>0</v>
      </c>
      <c r="X43" s="64">
        <v>30</v>
      </c>
      <c r="Y43" s="64">
        <v>0</v>
      </c>
      <c r="Z43" s="64">
        <v>0</v>
      </c>
      <c r="AA43" s="8"/>
    </row>
    <row r="44" spans="1:27" s="317" customFormat="1" ht="21" customHeight="1" x14ac:dyDescent="0.25">
      <c r="A44" s="320"/>
      <c r="B44" s="316"/>
      <c r="C44" s="317" t="s">
        <v>192</v>
      </c>
      <c r="D44" s="330">
        <v>4</v>
      </c>
      <c r="E44" s="319" t="s">
        <v>137</v>
      </c>
      <c r="F44" s="328" t="s">
        <v>144</v>
      </c>
      <c r="G44" s="324">
        <v>0</v>
      </c>
      <c r="H44" s="324">
        <v>0</v>
      </c>
      <c r="I44" s="324">
        <v>0</v>
      </c>
      <c r="J44" s="320">
        <f t="shared" si="1"/>
        <v>0</v>
      </c>
      <c r="K44" s="320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 s="316"/>
    </row>
    <row r="45" spans="1:27" s="9" customFormat="1" ht="21" customHeight="1" x14ac:dyDescent="0.25">
      <c r="A45" s="11"/>
      <c r="B45" s="8"/>
      <c r="C45" s="9" t="s">
        <v>193</v>
      </c>
      <c r="D45" s="223">
        <v>5</v>
      </c>
      <c r="E45" s="297" t="s">
        <v>143</v>
      </c>
      <c r="F45" s="308" t="s">
        <v>173</v>
      </c>
      <c r="G45" s="64">
        <v>200</v>
      </c>
      <c r="H45" s="64">
        <v>100</v>
      </c>
      <c r="I45" s="64">
        <v>0</v>
      </c>
      <c r="J45" s="11">
        <f t="shared" si="1"/>
        <v>0</v>
      </c>
      <c r="K45" s="11"/>
      <c r="L45" s="64">
        <v>4</v>
      </c>
      <c r="M45" s="8">
        <f t="shared" ref="M45" si="19">+L45*12</f>
        <v>48</v>
      </c>
      <c r="N45" s="64">
        <v>48</v>
      </c>
      <c r="O45" s="64">
        <v>18</v>
      </c>
      <c r="P45" s="8">
        <f t="shared" ref="P45" si="20">+N45+O45+18</f>
        <v>84</v>
      </c>
      <c r="Q45" s="65">
        <f t="shared" ref="Q45:U48" si="21">IFERROR(IF(AND((Q$182-$P45)/$M45&gt;0,(Q$182-$P45)/$M45&lt;1),(Q$182-$P45)/$M45,IF((Q$182-$P45)/$M45&gt;0,1,0)),0)</f>
        <v>0</v>
      </c>
      <c r="R45" s="65">
        <f t="shared" si="21"/>
        <v>0</v>
      </c>
      <c r="S45" s="65">
        <f t="shared" si="21"/>
        <v>0</v>
      </c>
      <c r="T45" s="65">
        <f t="shared" si="21"/>
        <v>0</v>
      </c>
      <c r="U45" s="65">
        <f t="shared" si="21"/>
        <v>0</v>
      </c>
      <c r="V45" s="61">
        <f t="shared" ref="V45" si="22">Q45*($G45-$H45)</f>
        <v>0</v>
      </c>
      <c r="W45" s="61">
        <f t="shared" ref="W45" si="23">R45*($G45-$H45)-V45</f>
        <v>0</v>
      </c>
      <c r="X45" s="61">
        <f t="shared" ref="X45" si="24">S45*($G45-$H45)-SUM(V45:W45)</f>
        <v>0</v>
      </c>
      <c r="Y45" s="61">
        <f t="shared" ref="Y45" si="25">T45*($G45-$H45)-SUM(V45:X45)</f>
        <v>0</v>
      </c>
      <c r="Z45" s="61">
        <f t="shared" ref="Z45" si="26">U45*($G45-$H45)-SUM(V45:Y45)</f>
        <v>0</v>
      </c>
      <c r="AA45" s="8"/>
    </row>
    <row r="46" spans="1:27" s="9" customFormat="1" ht="21" customHeight="1" x14ac:dyDescent="0.25">
      <c r="A46" s="11"/>
      <c r="B46" s="8"/>
      <c r="C46" s="9" t="s">
        <v>169</v>
      </c>
      <c r="D46" s="223">
        <v>3</v>
      </c>
      <c r="E46" s="297" t="s">
        <v>143</v>
      </c>
      <c r="F46" s="308" t="s">
        <v>173</v>
      </c>
      <c r="G46" s="64">
        <v>510</v>
      </c>
      <c r="H46" s="64">
        <v>125</v>
      </c>
      <c r="I46" s="64">
        <v>0</v>
      </c>
      <c r="J46" s="11">
        <f t="shared" si="1"/>
        <v>0</v>
      </c>
      <c r="K46" s="11"/>
      <c r="L46" s="64">
        <v>10</v>
      </c>
      <c r="M46" s="8">
        <f t="shared" si="2"/>
        <v>120</v>
      </c>
      <c r="N46" s="64">
        <v>18</v>
      </c>
      <c r="O46" s="64">
        <v>18</v>
      </c>
      <c r="P46" s="8">
        <f t="shared" si="9"/>
        <v>54</v>
      </c>
      <c r="Q46" s="65">
        <f t="shared" si="21"/>
        <v>0</v>
      </c>
      <c r="R46" s="65">
        <f t="shared" si="21"/>
        <v>0</v>
      </c>
      <c r="S46" s="65">
        <f t="shared" si="21"/>
        <v>0</v>
      </c>
      <c r="T46" s="65">
        <f t="shared" si="21"/>
        <v>0</v>
      </c>
      <c r="U46" s="65">
        <f t="shared" si="21"/>
        <v>0</v>
      </c>
      <c r="V46" s="61">
        <f t="shared" si="4"/>
        <v>0</v>
      </c>
      <c r="W46" s="61">
        <f t="shared" si="10"/>
        <v>0</v>
      </c>
      <c r="X46" s="61">
        <f t="shared" si="11"/>
        <v>0</v>
      </c>
      <c r="Y46" s="61">
        <f t="shared" si="12"/>
        <v>0</v>
      </c>
      <c r="Z46" s="61">
        <f t="shared" si="13"/>
        <v>0</v>
      </c>
      <c r="AA46" s="8"/>
    </row>
    <row r="47" spans="1:27" s="9" customFormat="1" ht="21" customHeight="1" x14ac:dyDescent="0.25">
      <c r="A47" s="11"/>
      <c r="B47" s="8"/>
      <c r="C47" s="9" t="s">
        <v>170</v>
      </c>
      <c r="D47" s="223">
        <v>5</v>
      </c>
      <c r="E47" s="297" t="s">
        <v>143</v>
      </c>
      <c r="F47" s="308" t="s">
        <v>173</v>
      </c>
      <c r="G47" s="64">
        <v>414</v>
      </c>
      <c r="H47" s="64">
        <v>214</v>
      </c>
      <c r="I47" s="64">
        <v>0</v>
      </c>
      <c r="J47" s="11">
        <f t="shared" si="1"/>
        <v>0</v>
      </c>
      <c r="K47" s="11"/>
      <c r="L47" s="64">
        <v>8</v>
      </c>
      <c r="M47" s="8">
        <f t="shared" si="2"/>
        <v>96</v>
      </c>
      <c r="N47" s="64">
        <v>60</v>
      </c>
      <c r="O47" s="64">
        <v>18</v>
      </c>
      <c r="P47" s="8">
        <f t="shared" si="9"/>
        <v>96</v>
      </c>
      <c r="Q47" s="65">
        <f t="shared" si="21"/>
        <v>0</v>
      </c>
      <c r="R47" s="65">
        <f t="shared" si="21"/>
        <v>0</v>
      </c>
      <c r="S47" s="65">
        <f t="shared" si="21"/>
        <v>0</v>
      </c>
      <c r="T47" s="65">
        <f t="shared" si="21"/>
        <v>0</v>
      </c>
      <c r="U47" s="65">
        <f t="shared" si="21"/>
        <v>0</v>
      </c>
      <c r="V47" s="61">
        <f t="shared" si="4"/>
        <v>0</v>
      </c>
      <c r="W47" s="61">
        <f t="shared" si="10"/>
        <v>0</v>
      </c>
      <c r="X47" s="61">
        <f t="shared" si="11"/>
        <v>0</v>
      </c>
      <c r="Y47" s="61">
        <f t="shared" si="12"/>
        <v>0</v>
      </c>
      <c r="Z47" s="61">
        <f t="shared" si="13"/>
        <v>0</v>
      </c>
      <c r="AA47" s="8"/>
    </row>
    <row r="48" spans="1:27" s="9" customFormat="1" ht="21" customHeight="1" x14ac:dyDescent="0.25">
      <c r="A48" s="11"/>
      <c r="B48" s="8"/>
      <c r="C48" s="9" t="s">
        <v>172</v>
      </c>
      <c r="D48" s="223">
        <v>1</v>
      </c>
      <c r="E48" s="297" t="s">
        <v>143</v>
      </c>
      <c r="F48" s="308" t="s">
        <v>173</v>
      </c>
      <c r="G48" s="64">
        <v>168</v>
      </c>
      <c r="H48" s="64">
        <f>38+76</f>
        <v>114</v>
      </c>
      <c r="I48" s="64">
        <f>50+4</f>
        <v>54</v>
      </c>
      <c r="J48" s="11">
        <f t="shared" si="1"/>
        <v>0</v>
      </c>
      <c r="K48" s="11"/>
      <c r="L48" s="64">
        <v>4.5</v>
      </c>
      <c r="M48" s="8">
        <f t="shared" si="2"/>
        <v>54</v>
      </c>
      <c r="N48" s="64">
        <v>-10</v>
      </c>
      <c r="O48" s="64">
        <v>0</v>
      </c>
      <c r="P48" s="8">
        <f t="shared" si="9"/>
        <v>8</v>
      </c>
      <c r="Q48" s="65">
        <f t="shared" si="21"/>
        <v>0</v>
      </c>
      <c r="R48" s="65">
        <f t="shared" si="21"/>
        <v>0.18518518518518517</v>
      </c>
      <c r="S48" s="65">
        <f t="shared" si="21"/>
        <v>0.40740740740740738</v>
      </c>
      <c r="T48" s="65">
        <f t="shared" si="21"/>
        <v>0.62962962962962965</v>
      </c>
      <c r="U48" s="65">
        <f t="shared" si="21"/>
        <v>0.85185185185185186</v>
      </c>
      <c r="V48" s="64">
        <v>0</v>
      </c>
      <c r="W48" s="64">
        <v>0</v>
      </c>
      <c r="X48" s="64">
        <v>54</v>
      </c>
      <c r="Y48" s="64">
        <v>0</v>
      </c>
      <c r="Z48" s="64">
        <v>0</v>
      </c>
      <c r="AA48" s="8"/>
    </row>
    <row r="49" spans="1:27" s="9" customFormat="1" ht="21" customHeight="1" x14ac:dyDescent="0.25">
      <c r="A49" s="11"/>
      <c r="B49" s="8"/>
      <c r="C49" s="9" t="s">
        <v>171</v>
      </c>
      <c r="D49" s="223">
        <v>3</v>
      </c>
      <c r="E49" s="297" t="s">
        <v>143</v>
      </c>
      <c r="F49" s="308" t="s">
        <v>173</v>
      </c>
      <c r="G49" s="64">
        <f>408-G48</f>
        <v>240</v>
      </c>
      <c r="H49" s="64">
        <v>0</v>
      </c>
      <c r="I49" s="64">
        <v>0</v>
      </c>
      <c r="J49" s="11">
        <f t="shared" si="1"/>
        <v>0</v>
      </c>
      <c r="K49" s="11"/>
      <c r="L49" s="334" t="s">
        <v>209</v>
      </c>
      <c r="M49" s="333"/>
      <c r="N49" s="333"/>
      <c r="O49" s="333"/>
      <c r="P49" s="333"/>
      <c r="Q49" s="333"/>
      <c r="R49" s="333"/>
      <c r="S49" s="333"/>
      <c r="T49" s="333"/>
      <c r="U49" s="333"/>
      <c r="V49" s="64">
        <v>27</v>
      </c>
      <c r="W49" s="64">
        <v>0</v>
      </c>
      <c r="X49" s="64">
        <v>0</v>
      </c>
      <c r="Y49" s="64">
        <v>20</v>
      </c>
      <c r="Z49" s="64">
        <v>30</v>
      </c>
      <c r="AA49" s="8"/>
    </row>
    <row r="50" spans="1:27" s="9" customFormat="1" ht="21" customHeight="1" x14ac:dyDescent="0.25">
      <c r="A50" s="11"/>
      <c r="B50" s="8"/>
      <c r="C50" s="9" t="s">
        <v>223</v>
      </c>
      <c r="D50" s="223">
        <v>3</v>
      </c>
      <c r="E50" s="297" t="s">
        <v>143</v>
      </c>
      <c r="F50" s="308" t="s">
        <v>173</v>
      </c>
      <c r="G50" s="64">
        <v>300</v>
      </c>
      <c r="H50" s="64">
        <v>13</v>
      </c>
      <c r="I50" s="64">
        <v>0</v>
      </c>
      <c r="J50" s="11">
        <f t="shared" si="1"/>
        <v>0</v>
      </c>
      <c r="K50" s="11"/>
      <c r="L50" s="64">
        <v>5</v>
      </c>
      <c r="M50" s="8">
        <f t="shared" si="2"/>
        <v>60</v>
      </c>
      <c r="N50" s="64">
        <v>3.4</v>
      </c>
      <c r="O50" s="64">
        <v>18</v>
      </c>
      <c r="P50" s="8">
        <f t="shared" si="9"/>
        <v>39.4</v>
      </c>
      <c r="Q50" s="65">
        <f t="shared" ref="Q50:U52" si="27">IFERROR(IF(AND((Q$182-$P50)/$M50&gt;0,(Q$182-$P50)/$M50&lt;1),(Q$182-$P50)/$M50,IF((Q$182-$P50)/$M50&gt;0,1,0)),0)</f>
        <v>0</v>
      </c>
      <c r="R50" s="65">
        <f t="shared" si="27"/>
        <v>0</v>
      </c>
      <c r="S50" s="65">
        <f t="shared" si="27"/>
        <v>0</v>
      </c>
      <c r="T50" s="65">
        <f t="shared" si="27"/>
        <v>4.3333333333333356E-2</v>
      </c>
      <c r="U50" s="65">
        <f t="shared" si="27"/>
        <v>0.24333333333333335</v>
      </c>
      <c r="V50" s="61">
        <f t="shared" si="4"/>
        <v>0</v>
      </c>
      <c r="W50" s="61">
        <f t="shared" si="10"/>
        <v>0</v>
      </c>
      <c r="X50" s="61">
        <f t="shared" si="11"/>
        <v>0</v>
      </c>
      <c r="Y50" s="61">
        <f t="shared" si="12"/>
        <v>12.436666666666673</v>
      </c>
      <c r="Z50" s="61">
        <f t="shared" si="13"/>
        <v>57.4</v>
      </c>
      <c r="AA50" s="8"/>
    </row>
    <row r="51" spans="1:27" s="9" customFormat="1" ht="21" customHeight="1" x14ac:dyDescent="0.25">
      <c r="A51" s="11"/>
      <c r="B51" s="8"/>
      <c r="C51" s="9" t="s">
        <v>176</v>
      </c>
      <c r="D51" s="223">
        <v>5</v>
      </c>
      <c r="E51" s="297" t="s">
        <v>143</v>
      </c>
      <c r="F51" s="308" t="s">
        <v>173</v>
      </c>
      <c r="G51" s="64">
        <v>174</v>
      </c>
      <c r="H51" s="64">
        <v>54</v>
      </c>
      <c r="I51" s="64">
        <v>0</v>
      </c>
      <c r="J51" s="11">
        <f t="shared" si="1"/>
        <v>0</v>
      </c>
      <c r="K51" s="11"/>
      <c r="L51" s="64">
        <v>4</v>
      </c>
      <c r="M51" s="8">
        <f t="shared" si="2"/>
        <v>48</v>
      </c>
      <c r="N51" s="64">
        <v>48</v>
      </c>
      <c r="O51" s="64">
        <v>14</v>
      </c>
      <c r="P51" s="8">
        <f t="shared" si="9"/>
        <v>80</v>
      </c>
      <c r="Q51" s="65">
        <f t="shared" si="27"/>
        <v>0</v>
      </c>
      <c r="R51" s="65">
        <f t="shared" si="27"/>
        <v>0</v>
      </c>
      <c r="S51" s="65">
        <f t="shared" si="27"/>
        <v>0</v>
      </c>
      <c r="T51" s="65">
        <f t="shared" si="27"/>
        <v>0</v>
      </c>
      <c r="U51" s="65">
        <f t="shared" si="27"/>
        <v>0</v>
      </c>
      <c r="V51" s="61">
        <f t="shared" si="4"/>
        <v>0</v>
      </c>
      <c r="W51" s="61">
        <f t="shared" si="10"/>
        <v>0</v>
      </c>
      <c r="X51" s="61">
        <f t="shared" si="11"/>
        <v>0</v>
      </c>
      <c r="Y51" s="61">
        <f t="shared" si="12"/>
        <v>0</v>
      </c>
      <c r="Z51" s="61">
        <f t="shared" si="13"/>
        <v>0</v>
      </c>
      <c r="AA51" s="8"/>
    </row>
    <row r="52" spans="1:27" s="9" customFormat="1" ht="21" customHeight="1" x14ac:dyDescent="0.25">
      <c r="A52" s="11"/>
      <c r="B52" s="8"/>
      <c r="C52" s="9" t="s">
        <v>178</v>
      </c>
      <c r="D52" s="223">
        <v>3</v>
      </c>
      <c r="E52" s="297" t="s">
        <v>143</v>
      </c>
      <c r="F52" s="308" t="s">
        <v>173</v>
      </c>
      <c r="G52" s="64">
        <v>180</v>
      </c>
      <c r="H52" s="64">
        <v>12</v>
      </c>
      <c r="I52" s="64">
        <v>0</v>
      </c>
      <c r="J52" s="11">
        <f t="shared" si="1"/>
        <v>0</v>
      </c>
      <c r="K52" s="11"/>
      <c r="L52" s="64">
        <v>3</v>
      </c>
      <c r="M52" s="8">
        <f t="shared" si="2"/>
        <v>36</v>
      </c>
      <c r="N52" s="64">
        <v>3</v>
      </c>
      <c r="O52" s="64">
        <v>18</v>
      </c>
      <c r="P52" s="8">
        <f t="shared" si="9"/>
        <v>39</v>
      </c>
      <c r="Q52" s="65">
        <f t="shared" si="27"/>
        <v>0</v>
      </c>
      <c r="R52" s="65">
        <f t="shared" si="27"/>
        <v>0</v>
      </c>
      <c r="S52" s="65">
        <f t="shared" si="27"/>
        <v>0</v>
      </c>
      <c r="T52" s="65">
        <f t="shared" si="27"/>
        <v>8.3333333333333329E-2</v>
      </c>
      <c r="U52" s="65">
        <f t="shared" si="27"/>
        <v>0.41666666666666669</v>
      </c>
      <c r="V52" s="61">
        <f t="shared" si="4"/>
        <v>0</v>
      </c>
      <c r="W52" s="61">
        <f t="shared" si="10"/>
        <v>0</v>
      </c>
      <c r="X52" s="61">
        <f t="shared" si="11"/>
        <v>0</v>
      </c>
      <c r="Y52" s="61">
        <f t="shared" si="12"/>
        <v>14</v>
      </c>
      <c r="Z52" s="61">
        <f t="shared" si="13"/>
        <v>56</v>
      </c>
      <c r="AA52" s="8"/>
    </row>
    <row r="53" spans="1:27" s="9" customFormat="1" ht="21" customHeight="1" x14ac:dyDescent="0.25">
      <c r="A53" s="11"/>
      <c r="B53" s="8"/>
      <c r="C53" s="9" t="s">
        <v>175</v>
      </c>
      <c r="D53" s="223">
        <v>1</v>
      </c>
      <c r="E53" s="297" t="s">
        <v>143</v>
      </c>
      <c r="F53" s="308" t="s">
        <v>151</v>
      </c>
      <c r="G53" s="64">
        <v>402</v>
      </c>
      <c r="H53" s="64">
        <v>375</v>
      </c>
      <c r="I53" s="64">
        <v>27</v>
      </c>
      <c r="J53" s="11">
        <f t="shared" si="1"/>
        <v>0</v>
      </c>
      <c r="K53" s="11"/>
      <c r="L53" s="334" t="s">
        <v>209</v>
      </c>
      <c r="M53" s="333"/>
      <c r="N53" s="333"/>
      <c r="O53" s="333"/>
      <c r="P53" s="333"/>
      <c r="Q53" s="333"/>
      <c r="R53" s="333"/>
      <c r="S53" s="333"/>
      <c r="T53" s="333"/>
      <c r="U53" s="333"/>
      <c r="V53" s="64">
        <v>27</v>
      </c>
      <c r="W53" s="64">
        <v>0</v>
      </c>
      <c r="X53" s="64">
        <v>0</v>
      </c>
      <c r="Y53" s="64">
        <v>0</v>
      </c>
      <c r="Z53" s="64">
        <v>0</v>
      </c>
      <c r="AA53" s="8"/>
    </row>
    <row r="54" spans="1:27" s="222" customFormat="1" ht="21" customHeight="1" x14ac:dyDescent="0.25">
      <c r="A54" s="11"/>
      <c r="B54" s="8"/>
      <c r="C54" s="9" t="s">
        <v>177</v>
      </c>
      <c r="D54" s="223">
        <v>4</v>
      </c>
      <c r="E54" s="297" t="s">
        <v>143</v>
      </c>
      <c r="F54" s="308" t="s">
        <v>149</v>
      </c>
      <c r="G54" s="64">
        <v>100</v>
      </c>
      <c r="H54" s="64">
        <v>0</v>
      </c>
      <c r="I54" s="64">
        <v>0</v>
      </c>
      <c r="J54" s="11">
        <f t="shared" si="1"/>
        <v>0</v>
      </c>
      <c r="K54" s="102"/>
      <c r="L54" s="64">
        <v>20</v>
      </c>
      <c r="M54" s="8">
        <f t="shared" si="2"/>
        <v>240</v>
      </c>
      <c r="N54" s="64">
        <v>-12</v>
      </c>
      <c r="O54" s="64">
        <v>14</v>
      </c>
      <c r="P54" s="8">
        <f t="shared" si="9"/>
        <v>20</v>
      </c>
      <c r="Q54" s="65">
        <f>IFERROR(IF(AND((Q$182-$P54)/$M54&gt;0,(Q$182-$P54)/$M54&lt;1),(Q$182-$P54)/$M54,IF((Q$182-$P54)/$M54&gt;0,1,0)),0)</f>
        <v>0</v>
      </c>
      <c r="R54" s="65">
        <f>IFERROR(IF(AND((R$182-$P54)/$M54&gt;0,(R$182-$P54)/$M54&lt;1),(R$182-$P54)/$M54,IF((R$182-$P54)/$M54&gt;0,1,0)),0)</f>
        <v>0</v>
      </c>
      <c r="S54" s="65">
        <f>IFERROR(IF(AND((S$182-$P54)/$M54&gt;0,(S$182-$P54)/$M54&lt;1),(S$182-$P54)/$M54,IF((S$182-$P54)/$M54&gt;0,1,0)),0)</f>
        <v>4.1666666666666664E-2</v>
      </c>
      <c r="T54" s="65">
        <f>IFERROR(IF(AND((T$182-$P54)/$M54&gt;0,(T$182-$P54)/$M54&lt;1),(T$182-$P54)/$M54,IF((T$182-$P54)/$M54&gt;0,1,0)),0)</f>
        <v>9.166666666666666E-2</v>
      </c>
      <c r="U54" s="65">
        <f>IFERROR(IF(AND((U$182-$P54)/$M54&gt;0,(U$182-$P54)/$M54&lt;1),(U$182-$P54)/$M54,IF((U$182-$P54)/$M54&gt;0,1,0)),0)</f>
        <v>0.14166666666666666</v>
      </c>
      <c r="V54" s="61">
        <f t="shared" si="4"/>
        <v>0</v>
      </c>
      <c r="W54" s="61">
        <f t="shared" si="10"/>
        <v>0</v>
      </c>
      <c r="X54" s="61">
        <f t="shared" si="11"/>
        <v>4.1666666666666661</v>
      </c>
      <c r="Y54" s="61">
        <f t="shared" si="12"/>
        <v>5</v>
      </c>
      <c r="Z54" s="61">
        <f t="shared" si="13"/>
        <v>5</v>
      </c>
      <c r="AA54" s="102"/>
    </row>
    <row r="55" spans="1:27" s="9" customFormat="1" ht="21" customHeight="1" x14ac:dyDescent="0.25">
      <c r="A55" s="11"/>
      <c r="B55" s="8"/>
      <c r="C55" s="9" t="s">
        <v>179</v>
      </c>
      <c r="D55" s="223">
        <v>1</v>
      </c>
      <c r="E55" s="297" t="s">
        <v>145</v>
      </c>
      <c r="F55" s="308" t="s">
        <v>148</v>
      </c>
      <c r="G55" s="64">
        <v>140</v>
      </c>
      <c r="H55" s="64">
        <v>40</v>
      </c>
      <c r="I55" s="64">
        <v>0</v>
      </c>
      <c r="J55" s="11">
        <f t="shared" si="1"/>
        <v>100</v>
      </c>
      <c r="K55" s="11"/>
      <c r="L55" s="334" t="s">
        <v>209</v>
      </c>
      <c r="M55" s="333"/>
      <c r="N55" s="333"/>
      <c r="O55" s="333"/>
      <c r="P55" s="333"/>
      <c r="Q55" s="333"/>
      <c r="R55" s="333"/>
      <c r="S55" s="333"/>
      <c r="T55" s="333"/>
      <c r="U55" s="333"/>
      <c r="V55" s="64">
        <v>0</v>
      </c>
      <c r="W55" s="64">
        <v>50</v>
      </c>
      <c r="X55" s="64">
        <v>25</v>
      </c>
      <c r="Y55" s="64">
        <v>25</v>
      </c>
      <c r="Z55" s="64">
        <v>0</v>
      </c>
      <c r="AA55" s="8"/>
    </row>
    <row r="56" spans="1:27" s="317" customFormat="1" ht="21" customHeight="1" x14ac:dyDescent="0.25">
      <c r="A56" s="320"/>
      <c r="B56" s="316"/>
      <c r="C56" s="317" t="s">
        <v>203</v>
      </c>
      <c r="D56" s="330">
        <v>2</v>
      </c>
      <c r="E56" s="319" t="s">
        <v>145</v>
      </c>
      <c r="F56" s="328" t="s">
        <v>148</v>
      </c>
      <c r="G56" s="324">
        <v>0</v>
      </c>
      <c r="H56" s="324">
        <v>0</v>
      </c>
      <c r="I56" s="324">
        <v>0</v>
      </c>
      <c r="J56" s="320">
        <f t="shared" si="1"/>
        <v>0</v>
      </c>
      <c r="K56" s="32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316"/>
    </row>
    <row r="57" spans="1:27" s="317" customFormat="1" ht="21" customHeight="1" x14ac:dyDescent="0.25">
      <c r="A57" s="320"/>
      <c r="B57" s="316"/>
      <c r="C57" s="317" t="s">
        <v>204</v>
      </c>
      <c r="D57" s="330">
        <v>3</v>
      </c>
      <c r="E57" s="319" t="s">
        <v>145</v>
      </c>
      <c r="F57" s="328" t="s">
        <v>148</v>
      </c>
      <c r="G57" s="324">
        <v>0</v>
      </c>
      <c r="H57" s="324">
        <v>0</v>
      </c>
      <c r="I57" s="324">
        <v>0</v>
      </c>
      <c r="J57" s="320">
        <f t="shared" si="1"/>
        <v>0</v>
      </c>
      <c r="K57" s="320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 s="316"/>
    </row>
    <row r="58" spans="1:27" s="9" customFormat="1" ht="21" customHeight="1" x14ac:dyDescent="0.25">
      <c r="A58" s="11"/>
      <c r="B58" s="8"/>
      <c r="C58" s="9" t="s">
        <v>180</v>
      </c>
      <c r="D58" s="223">
        <v>1</v>
      </c>
      <c r="E58" s="297" t="s">
        <v>145</v>
      </c>
      <c r="F58" s="308" t="s">
        <v>148</v>
      </c>
      <c r="G58" s="64">
        <v>562</v>
      </c>
      <c r="H58" s="64">
        <v>200</v>
      </c>
      <c r="I58" s="64">
        <f>70+14+28+40+20</f>
        <v>172</v>
      </c>
      <c r="J58" s="11">
        <f t="shared" si="1"/>
        <v>190</v>
      </c>
      <c r="K58" s="11"/>
      <c r="L58" s="64">
        <v>4</v>
      </c>
      <c r="M58" s="8">
        <f t="shared" si="2"/>
        <v>48</v>
      </c>
      <c r="N58" s="64">
        <v>-24</v>
      </c>
      <c r="O58" s="64">
        <v>0</v>
      </c>
      <c r="P58" s="8">
        <f t="shared" si="9"/>
        <v>-6</v>
      </c>
      <c r="Q58" s="65">
        <f t="shared" ref="Q58:U60" si="28">IFERROR(IF(AND((Q$182-$P58)/$M58&gt;0,(Q$182-$P58)/$M58&lt;1),(Q$182-$P58)/$M58,IF((Q$182-$P58)/$M58&gt;0,1,0)),0)</f>
        <v>0.25</v>
      </c>
      <c r="R58" s="65">
        <f t="shared" si="28"/>
        <v>0.5</v>
      </c>
      <c r="S58" s="65">
        <f t="shared" si="28"/>
        <v>0.75</v>
      </c>
      <c r="T58" s="65">
        <f t="shared" si="28"/>
        <v>1</v>
      </c>
      <c r="U58" s="65">
        <f t="shared" si="28"/>
        <v>1</v>
      </c>
      <c r="V58" s="64"/>
      <c r="W58" s="353">
        <v>70</v>
      </c>
      <c r="X58" s="353">
        <v>70</v>
      </c>
      <c r="Y58" s="353">
        <v>70</v>
      </c>
      <c r="Z58" s="353">
        <v>70</v>
      </c>
      <c r="AA58" s="8"/>
    </row>
    <row r="59" spans="1:27" s="9" customFormat="1" ht="21" customHeight="1" x14ac:dyDescent="0.25">
      <c r="A59" s="11"/>
      <c r="B59" s="8"/>
      <c r="C59" s="9" t="s">
        <v>181</v>
      </c>
      <c r="D59" s="223">
        <v>3</v>
      </c>
      <c r="E59" s="297" t="s">
        <v>145</v>
      </c>
      <c r="F59" s="308" t="s">
        <v>148</v>
      </c>
      <c r="G59" s="64">
        <f>700-G58</f>
        <v>138</v>
      </c>
      <c r="H59" s="64">
        <v>0</v>
      </c>
      <c r="I59" s="64">
        <v>0</v>
      </c>
      <c r="J59" s="11">
        <f t="shared" si="1"/>
        <v>0</v>
      </c>
      <c r="K59" s="11"/>
      <c r="L59" s="64">
        <v>3</v>
      </c>
      <c r="M59" s="8">
        <f t="shared" si="2"/>
        <v>36</v>
      </c>
      <c r="N59" s="64">
        <v>36</v>
      </c>
      <c r="O59" s="64">
        <v>18</v>
      </c>
      <c r="P59" s="8">
        <f t="shared" si="9"/>
        <v>72</v>
      </c>
      <c r="Q59" s="65">
        <f t="shared" si="28"/>
        <v>0</v>
      </c>
      <c r="R59" s="65">
        <f t="shared" si="28"/>
        <v>0</v>
      </c>
      <c r="S59" s="65">
        <f t="shared" si="28"/>
        <v>0</v>
      </c>
      <c r="T59" s="65">
        <f t="shared" si="28"/>
        <v>0</v>
      </c>
      <c r="U59" s="65">
        <f t="shared" si="28"/>
        <v>0</v>
      </c>
      <c r="V59" s="61">
        <f t="shared" si="4"/>
        <v>0</v>
      </c>
      <c r="W59" s="61">
        <f t="shared" si="10"/>
        <v>0</v>
      </c>
      <c r="X59" s="61">
        <f t="shared" si="11"/>
        <v>0</v>
      </c>
      <c r="Y59" s="61">
        <f t="shared" si="12"/>
        <v>0</v>
      </c>
      <c r="Z59" s="61">
        <f t="shared" si="13"/>
        <v>0</v>
      </c>
      <c r="AA59" s="8"/>
    </row>
    <row r="60" spans="1:27" s="222" customFormat="1" ht="21" customHeight="1" x14ac:dyDescent="0.25">
      <c r="A60" s="11"/>
      <c r="B60" s="8"/>
      <c r="C60" s="9" t="s">
        <v>182</v>
      </c>
      <c r="D60" s="223">
        <v>2</v>
      </c>
      <c r="E60" s="297" t="s">
        <v>145</v>
      </c>
      <c r="F60" s="308" t="s">
        <v>148</v>
      </c>
      <c r="G60" s="64">
        <v>30</v>
      </c>
      <c r="H60" s="64">
        <v>2</v>
      </c>
      <c r="I60" s="64">
        <v>0</v>
      </c>
      <c r="J60" s="11">
        <f t="shared" si="1"/>
        <v>28</v>
      </c>
      <c r="K60" s="102"/>
      <c r="L60" s="64">
        <v>2</v>
      </c>
      <c r="M60" s="8">
        <f t="shared" si="2"/>
        <v>24</v>
      </c>
      <c r="N60" s="64">
        <v>24</v>
      </c>
      <c r="O60" s="64">
        <v>18</v>
      </c>
      <c r="P60" s="8">
        <f t="shared" si="9"/>
        <v>60</v>
      </c>
      <c r="Q60" s="65">
        <f t="shared" si="28"/>
        <v>0</v>
      </c>
      <c r="R60" s="65">
        <f t="shared" si="28"/>
        <v>0</v>
      </c>
      <c r="S60" s="65">
        <f t="shared" si="28"/>
        <v>0</v>
      </c>
      <c r="T60" s="65">
        <f t="shared" si="28"/>
        <v>0</v>
      </c>
      <c r="U60" s="65">
        <f t="shared" si="28"/>
        <v>0</v>
      </c>
      <c r="V60" s="61">
        <f t="shared" si="4"/>
        <v>0</v>
      </c>
      <c r="W60" s="61">
        <f t="shared" si="10"/>
        <v>0</v>
      </c>
      <c r="X60" s="61">
        <f t="shared" si="11"/>
        <v>0</v>
      </c>
      <c r="Y60" s="61">
        <f t="shared" si="12"/>
        <v>0</v>
      </c>
      <c r="Z60" s="61">
        <f t="shared" si="13"/>
        <v>0</v>
      </c>
      <c r="AA60" s="102"/>
    </row>
    <row r="61" spans="1:27" s="222" customFormat="1" ht="21" customHeight="1" x14ac:dyDescent="0.25">
      <c r="A61" s="11"/>
      <c r="B61" s="8"/>
      <c r="C61" s="9" t="s">
        <v>224</v>
      </c>
      <c r="D61" s="223">
        <v>3</v>
      </c>
      <c r="E61" s="297" t="s">
        <v>145</v>
      </c>
      <c r="F61" s="308" t="s">
        <v>148</v>
      </c>
      <c r="G61" s="64">
        <v>4</v>
      </c>
      <c r="H61" s="64">
        <v>2</v>
      </c>
      <c r="I61" s="64">
        <v>0</v>
      </c>
      <c r="J61" s="11">
        <f t="shared" si="1"/>
        <v>0</v>
      </c>
      <c r="K61" s="102"/>
      <c r="L61" s="334" t="s">
        <v>209</v>
      </c>
      <c r="M61" s="333"/>
      <c r="N61" s="333"/>
      <c r="O61" s="333"/>
      <c r="P61" s="333"/>
      <c r="Q61" s="333"/>
      <c r="R61" s="333"/>
      <c r="S61" s="333"/>
      <c r="T61" s="333"/>
      <c r="U61" s="333"/>
      <c r="V61" s="64">
        <v>0</v>
      </c>
      <c r="W61" s="64">
        <v>0</v>
      </c>
      <c r="X61" s="64">
        <v>1</v>
      </c>
      <c r="Y61" s="64">
        <v>0</v>
      </c>
      <c r="Z61" s="64">
        <v>0</v>
      </c>
      <c r="AA61" s="102"/>
    </row>
    <row r="62" spans="1:27" s="222" customFormat="1" ht="21" customHeight="1" x14ac:dyDescent="0.25">
      <c r="A62" s="11"/>
      <c r="B62" s="8"/>
      <c r="C62" s="9" t="s">
        <v>183</v>
      </c>
      <c r="D62" s="223">
        <v>3</v>
      </c>
      <c r="E62" s="297" t="s">
        <v>146</v>
      </c>
      <c r="F62" s="308" t="s">
        <v>152</v>
      </c>
      <c r="G62" s="64">
        <v>500</v>
      </c>
      <c r="H62" s="64">
        <v>0</v>
      </c>
      <c r="I62" s="64">
        <v>0</v>
      </c>
      <c r="J62" s="11">
        <f t="shared" si="1"/>
        <v>0</v>
      </c>
      <c r="K62" s="102"/>
      <c r="L62" s="64">
        <v>7</v>
      </c>
      <c r="M62" s="8">
        <f t="shared" si="2"/>
        <v>84</v>
      </c>
      <c r="N62" s="64">
        <v>4</v>
      </c>
      <c r="O62" s="64">
        <v>16</v>
      </c>
      <c r="P62" s="8">
        <f t="shared" si="9"/>
        <v>38</v>
      </c>
      <c r="Q62" s="65">
        <f t="shared" ref="Q62:U64" si="29">IFERROR(IF(AND((Q$182-$P62)/$M62&gt;0,(Q$182-$P62)/$M62&lt;1),(Q$182-$P62)/$M62,IF((Q$182-$P62)/$M62&gt;0,1,0)),0)</f>
        <v>0</v>
      </c>
      <c r="R62" s="65">
        <f t="shared" si="29"/>
        <v>0</v>
      </c>
      <c r="S62" s="65">
        <f t="shared" si="29"/>
        <v>0</v>
      </c>
      <c r="T62" s="65">
        <f t="shared" si="29"/>
        <v>4.7619047619047616E-2</v>
      </c>
      <c r="U62" s="65">
        <f t="shared" si="29"/>
        <v>0.19047619047619047</v>
      </c>
      <c r="V62" s="61">
        <f t="shared" si="4"/>
        <v>0</v>
      </c>
      <c r="W62" s="61">
        <f t="shared" si="10"/>
        <v>0</v>
      </c>
      <c r="X62" s="61">
        <f t="shared" si="11"/>
        <v>0</v>
      </c>
      <c r="Y62" s="61">
        <f t="shared" si="12"/>
        <v>23.809523809523807</v>
      </c>
      <c r="Z62" s="61">
        <f t="shared" si="13"/>
        <v>71.428571428571416</v>
      </c>
      <c r="AA62" s="102"/>
    </row>
    <row r="63" spans="1:27" s="222" customFormat="1" ht="21" customHeight="1" x14ac:dyDescent="0.25">
      <c r="A63" s="11"/>
      <c r="B63" s="8"/>
      <c r="C63" s="9" t="s">
        <v>184</v>
      </c>
      <c r="D63" s="223">
        <v>1</v>
      </c>
      <c r="E63" s="297" t="s">
        <v>146</v>
      </c>
      <c r="F63" s="308" t="s">
        <v>152</v>
      </c>
      <c r="G63" s="64">
        <v>348</v>
      </c>
      <c r="H63" s="64">
        <v>262</v>
      </c>
      <c r="I63" s="64">
        <v>0</v>
      </c>
      <c r="J63" s="11">
        <f t="shared" si="1"/>
        <v>86</v>
      </c>
      <c r="K63" s="102"/>
      <c r="L63" s="64">
        <v>1.5</v>
      </c>
      <c r="M63" s="8">
        <f t="shared" si="2"/>
        <v>18</v>
      </c>
      <c r="N63" s="64">
        <v>-18</v>
      </c>
      <c r="O63" s="64">
        <v>0</v>
      </c>
      <c r="P63" s="8">
        <f t="shared" si="9"/>
        <v>0</v>
      </c>
      <c r="Q63" s="65">
        <f t="shared" si="29"/>
        <v>0.33333333333333331</v>
      </c>
      <c r="R63" s="65">
        <f t="shared" si="29"/>
        <v>1</v>
      </c>
      <c r="S63" s="65">
        <f t="shared" si="29"/>
        <v>1</v>
      </c>
      <c r="T63" s="65">
        <f t="shared" si="29"/>
        <v>1</v>
      </c>
      <c r="U63" s="65">
        <f t="shared" si="29"/>
        <v>1</v>
      </c>
      <c r="V63" s="61">
        <f t="shared" si="4"/>
        <v>28.666666666666664</v>
      </c>
      <c r="W63" s="61">
        <f t="shared" si="10"/>
        <v>57.333333333333336</v>
      </c>
      <c r="X63" s="61">
        <f t="shared" si="11"/>
        <v>0</v>
      </c>
      <c r="Y63" s="61">
        <f t="shared" si="12"/>
        <v>0</v>
      </c>
      <c r="Z63" s="61">
        <f t="shared" si="13"/>
        <v>0</v>
      </c>
      <c r="AA63" s="102"/>
    </row>
    <row r="64" spans="1:27" s="222" customFormat="1" ht="21" customHeight="1" x14ac:dyDescent="0.25">
      <c r="A64" s="11"/>
      <c r="B64" s="8"/>
      <c r="C64" s="9" t="s">
        <v>226</v>
      </c>
      <c r="D64" s="223">
        <v>3</v>
      </c>
      <c r="E64" s="297" t="s">
        <v>147</v>
      </c>
      <c r="F64" s="308" t="s">
        <v>185</v>
      </c>
      <c r="G64" s="64">
        <v>500</v>
      </c>
      <c r="H64" s="64">
        <v>0</v>
      </c>
      <c r="I64" s="64">
        <v>0</v>
      </c>
      <c r="J64" s="11">
        <f t="shared" si="1"/>
        <v>0</v>
      </c>
      <c r="K64" s="102"/>
      <c r="L64" s="64">
        <v>4.5999999999999996</v>
      </c>
      <c r="M64" s="8">
        <f t="shared" si="2"/>
        <v>55.199999999999996</v>
      </c>
      <c r="N64" s="64">
        <v>12</v>
      </c>
      <c r="O64" s="64">
        <v>14</v>
      </c>
      <c r="P64" s="8">
        <f t="shared" si="9"/>
        <v>44</v>
      </c>
      <c r="Q64" s="65">
        <f t="shared" si="29"/>
        <v>0</v>
      </c>
      <c r="R64" s="65">
        <f t="shared" si="29"/>
        <v>0</v>
      </c>
      <c r="S64" s="65">
        <f t="shared" si="29"/>
        <v>0</v>
      </c>
      <c r="T64" s="65">
        <f t="shared" si="29"/>
        <v>0</v>
      </c>
      <c r="U64" s="65">
        <f t="shared" si="29"/>
        <v>0.1811594202898551</v>
      </c>
      <c r="V64" s="61">
        <f t="shared" si="4"/>
        <v>0</v>
      </c>
      <c r="W64" s="61">
        <f t="shared" si="10"/>
        <v>0</v>
      </c>
      <c r="X64" s="61">
        <f t="shared" si="11"/>
        <v>0</v>
      </c>
      <c r="Y64" s="61">
        <f t="shared" si="12"/>
        <v>0</v>
      </c>
      <c r="Z64" s="64">
        <v>25</v>
      </c>
      <c r="AA64" s="102"/>
    </row>
    <row r="65" spans="1:27" s="332" customFormat="1" ht="21" customHeight="1" x14ac:dyDescent="0.25">
      <c r="A65" s="320"/>
      <c r="B65" s="316"/>
      <c r="C65" s="317" t="s">
        <v>197</v>
      </c>
      <c r="D65" s="330">
        <v>1</v>
      </c>
      <c r="E65" s="319" t="s">
        <v>147</v>
      </c>
      <c r="F65" s="328" t="s">
        <v>185</v>
      </c>
      <c r="G65" s="324">
        <v>0</v>
      </c>
      <c r="H65" s="324">
        <v>0</v>
      </c>
      <c r="I65" s="324">
        <v>0</v>
      </c>
      <c r="J65" s="320">
        <f t="shared" si="1"/>
        <v>0</v>
      </c>
      <c r="K65" s="331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 s="331"/>
    </row>
    <row r="66" spans="1:27" s="332" customFormat="1" ht="21" customHeight="1" x14ac:dyDescent="0.25">
      <c r="A66" s="320"/>
      <c r="B66" s="316"/>
      <c r="C66" s="317" t="s">
        <v>195</v>
      </c>
      <c r="D66" s="330">
        <v>1</v>
      </c>
      <c r="E66" s="319" t="s">
        <v>147</v>
      </c>
      <c r="F66" s="328" t="s">
        <v>185</v>
      </c>
      <c r="G66" s="324">
        <v>0</v>
      </c>
      <c r="H66" s="324">
        <v>0</v>
      </c>
      <c r="I66" s="324">
        <v>0</v>
      </c>
      <c r="J66" s="320">
        <f t="shared" si="1"/>
        <v>0</v>
      </c>
      <c r="K66" s="331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331"/>
    </row>
    <row r="67" spans="1:27" s="332" customFormat="1" ht="21" customHeight="1" x14ac:dyDescent="0.25">
      <c r="A67" s="320"/>
      <c r="B67" s="316"/>
      <c r="C67" s="317" t="s">
        <v>194</v>
      </c>
      <c r="D67" s="330">
        <v>1</v>
      </c>
      <c r="E67" s="319" t="s">
        <v>147</v>
      </c>
      <c r="F67" s="328" t="s">
        <v>185</v>
      </c>
      <c r="G67" s="324">
        <v>0</v>
      </c>
      <c r="H67" s="324">
        <v>0</v>
      </c>
      <c r="I67" s="324">
        <v>0</v>
      </c>
      <c r="J67" s="320">
        <f t="shared" si="1"/>
        <v>0</v>
      </c>
      <c r="K67" s="331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331"/>
    </row>
    <row r="68" spans="1:27" s="222" customFormat="1" ht="21" customHeight="1" x14ac:dyDescent="0.25">
      <c r="A68" s="11"/>
      <c r="B68" s="8"/>
      <c r="C68" s="9" t="s">
        <v>225</v>
      </c>
      <c r="D68" s="223">
        <v>4</v>
      </c>
      <c r="E68" s="297" t="s">
        <v>147</v>
      </c>
      <c r="F68" s="308" t="s">
        <v>185</v>
      </c>
      <c r="G68" s="64">
        <v>30</v>
      </c>
      <c r="H68" s="64">
        <v>0</v>
      </c>
      <c r="I68" s="64">
        <v>0</v>
      </c>
      <c r="J68" s="11">
        <f t="shared" si="1"/>
        <v>0</v>
      </c>
      <c r="K68" s="102"/>
      <c r="L68" s="64">
        <v>2</v>
      </c>
      <c r="M68" s="8">
        <f t="shared" si="2"/>
        <v>24</v>
      </c>
      <c r="N68" s="64">
        <v>24</v>
      </c>
      <c r="O68" s="64">
        <v>14</v>
      </c>
      <c r="P68" s="8">
        <f t="shared" si="9"/>
        <v>56</v>
      </c>
      <c r="Q68" s="65">
        <f t="shared" ref="Q68:U81" si="30">IFERROR(IF(AND((Q$182-$P68)/$M68&gt;0,(Q$182-$P68)/$M68&lt;1),(Q$182-$P68)/$M68,IF((Q$182-$P68)/$M68&gt;0,1,0)),0)</f>
        <v>0</v>
      </c>
      <c r="R68" s="65">
        <f t="shared" si="30"/>
        <v>0</v>
      </c>
      <c r="S68" s="65">
        <f t="shared" si="30"/>
        <v>0</v>
      </c>
      <c r="T68" s="65">
        <f t="shared" si="30"/>
        <v>0</v>
      </c>
      <c r="U68" s="65">
        <f t="shared" si="30"/>
        <v>0</v>
      </c>
      <c r="V68" s="61">
        <f t="shared" si="4"/>
        <v>0</v>
      </c>
      <c r="W68" s="61">
        <f t="shared" si="10"/>
        <v>0</v>
      </c>
      <c r="X68" s="61">
        <f t="shared" si="11"/>
        <v>0</v>
      </c>
      <c r="Y68" s="61">
        <f t="shared" si="12"/>
        <v>0</v>
      </c>
      <c r="Z68" s="61">
        <f t="shared" si="13"/>
        <v>0</v>
      </c>
      <c r="AA68" s="102"/>
    </row>
    <row r="69" spans="1:27" s="222" customFormat="1" ht="21" customHeight="1" x14ac:dyDescent="0.25">
      <c r="A69" s="11"/>
      <c r="B69" s="8"/>
      <c r="C69" s="9" t="s">
        <v>186</v>
      </c>
      <c r="D69" s="223">
        <v>4</v>
      </c>
      <c r="E69" s="297" t="s">
        <v>147</v>
      </c>
      <c r="F69" s="308" t="s">
        <v>150</v>
      </c>
      <c r="G69" s="64">
        <v>230</v>
      </c>
      <c r="H69" s="64">
        <v>0</v>
      </c>
      <c r="I69" s="64">
        <v>0</v>
      </c>
      <c r="J69" s="11">
        <f t="shared" si="1"/>
        <v>0</v>
      </c>
      <c r="K69" s="102"/>
      <c r="L69" s="64">
        <v>5</v>
      </c>
      <c r="M69" s="8">
        <f t="shared" si="2"/>
        <v>60</v>
      </c>
      <c r="N69" s="64">
        <v>60</v>
      </c>
      <c r="O69" s="64">
        <v>16</v>
      </c>
      <c r="P69" s="8">
        <f t="shared" si="9"/>
        <v>94</v>
      </c>
      <c r="Q69" s="65">
        <f t="shared" si="30"/>
        <v>0</v>
      </c>
      <c r="R69" s="65">
        <f t="shared" si="30"/>
        <v>0</v>
      </c>
      <c r="S69" s="65">
        <f t="shared" si="30"/>
        <v>0</v>
      </c>
      <c r="T69" s="65">
        <f t="shared" si="30"/>
        <v>0</v>
      </c>
      <c r="U69" s="65">
        <f t="shared" si="30"/>
        <v>0</v>
      </c>
      <c r="V69" s="61">
        <f t="shared" si="4"/>
        <v>0</v>
      </c>
      <c r="W69" s="61">
        <f t="shared" si="10"/>
        <v>0</v>
      </c>
      <c r="X69" s="61">
        <f t="shared" si="11"/>
        <v>0</v>
      </c>
      <c r="Y69" s="61">
        <f t="shared" si="12"/>
        <v>0</v>
      </c>
      <c r="Z69" s="61">
        <f t="shared" si="13"/>
        <v>0</v>
      </c>
      <c r="AA69" s="102"/>
    </row>
    <row r="70" spans="1:27" s="222" customFormat="1" ht="21" customHeight="1" x14ac:dyDescent="0.25">
      <c r="A70" s="11"/>
      <c r="B70" s="8"/>
      <c r="C70" s="9" t="s">
        <v>187</v>
      </c>
      <c r="D70" s="223">
        <v>5</v>
      </c>
      <c r="E70" s="297" t="s">
        <v>147</v>
      </c>
      <c r="F70" s="308" t="s">
        <v>150</v>
      </c>
      <c r="G70" s="64">
        <v>670</v>
      </c>
      <c r="H70" s="64">
        <v>0</v>
      </c>
      <c r="I70" s="64">
        <v>0</v>
      </c>
      <c r="J70" s="11">
        <f t="shared" si="1"/>
        <v>0</v>
      </c>
      <c r="K70" s="102"/>
      <c r="L70" s="64">
        <v>10</v>
      </c>
      <c r="M70" s="8">
        <f t="shared" si="2"/>
        <v>120</v>
      </c>
      <c r="N70" s="64">
        <v>48</v>
      </c>
      <c r="O70" s="64">
        <v>12</v>
      </c>
      <c r="P70" s="8">
        <f t="shared" si="9"/>
        <v>78</v>
      </c>
      <c r="Q70" s="65">
        <f t="shared" si="30"/>
        <v>0</v>
      </c>
      <c r="R70" s="65">
        <f t="shared" si="30"/>
        <v>0</v>
      </c>
      <c r="S70" s="65">
        <f t="shared" si="30"/>
        <v>0</v>
      </c>
      <c r="T70" s="65">
        <f t="shared" si="30"/>
        <v>0</v>
      </c>
      <c r="U70" s="65">
        <f t="shared" si="30"/>
        <v>0</v>
      </c>
      <c r="V70" s="61">
        <f t="shared" si="4"/>
        <v>0</v>
      </c>
      <c r="W70" s="61">
        <f t="shared" si="10"/>
        <v>0</v>
      </c>
      <c r="X70" s="61">
        <f t="shared" si="11"/>
        <v>0</v>
      </c>
      <c r="Y70" s="61">
        <f t="shared" si="12"/>
        <v>0</v>
      </c>
      <c r="Z70" s="61">
        <f t="shared" si="13"/>
        <v>0</v>
      </c>
      <c r="AA70" s="102"/>
    </row>
    <row r="71" spans="1:27" s="9" customFormat="1" ht="21" customHeight="1" x14ac:dyDescent="0.25">
      <c r="A71" s="11"/>
      <c r="B71" s="8"/>
      <c r="D71" s="297"/>
      <c r="E71" s="297"/>
      <c r="F71" s="308"/>
      <c r="G71" s="308"/>
      <c r="H71" s="11"/>
      <c r="I71" s="11"/>
      <c r="J71" s="11">
        <f t="shared" si="1"/>
        <v>0</v>
      </c>
      <c r="K71" s="11"/>
      <c r="L71" s="64"/>
      <c r="M71" s="8">
        <f t="shared" si="2"/>
        <v>0</v>
      </c>
      <c r="N71" s="64"/>
      <c r="O71" s="64"/>
      <c r="P71" s="8">
        <f t="shared" si="9"/>
        <v>18</v>
      </c>
      <c r="Q71" s="65">
        <f t="shared" si="30"/>
        <v>0</v>
      </c>
      <c r="R71" s="65">
        <f t="shared" si="30"/>
        <v>0</v>
      </c>
      <c r="S71" s="65">
        <f t="shared" si="30"/>
        <v>0</v>
      </c>
      <c r="T71" s="65">
        <f t="shared" si="30"/>
        <v>0</v>
      </c>
      <c r="U71" s="65">
        <f t="shared" si="30"/>
        <v>0</v>
      </c>
      <c r="V71" s="61">
        <f t="shared" si="4"/>
        <v>0</v>
      </c>
      <c r="W71" s="61">
        <f t="shared" si="10"/>
        <v>0</v>
      </c>
      <c r="X71" s="61">
        <f t="shared" si="11"/>
        <v>0</v>
      </c>
      <c r="Y71" s="61">
        <f t="shared" si="12"/>
        <v>0</v>
      </c>
      <c r="Z71" s="61">
        <f t="shared" si="13"/>
        <v>0</v>
      </c>
      <c r="AA71" s="8"/>
    </row>
    <row r="72" spans="1:27" s="9" customFormat="1" ht="21" customHeight="1" x14ac:dyDescent="0.25">
      <c r="A72" s="11"/>
      <c r="B72" s="8"/>
      <c r="D72" s="297"/>
      <c r="E72" s="297"/>
      <c r="F72" s="308"/>
      <c r="G72" s="308"/>
      <c r="H72" s="11"/>
      <c r="I72" s="11"/>
      <c r="J72" s="11">
        <f t="shared" si="1"/>
        <v>0</v>
      </c>
      <c r="K72" s="11"/>
      <c r="L72" s="64"/>
      <c r="M72" s="8">
        <f t="shared" si="2"/>
        <v>0</v>
      </c>
      <c r="N72" s="64"/>
      <c r="O72" s="64"/>
      <c r="P72" s="8">
        <f t="shared" si="9"/>
        <v>18</v>
      </c>
      <c r="Q72" s="65">
        <f t="shared" si="30"/>
        <v>0</v>
      </c>
      <c r="R72" s="65">
        <f t="shared" si="30"/>
        <v>0</v>
      </c>
      <c r="S72" s="65">
        <f t="shared" si="30"/>
        <v>0</v>
      </c>
      <c r="T72" s="65">
        <f t="shared" si="30"/>
        <v>0</v>
      </c>
      <c r="U72" s="65">
        <f t="shared" si="30"/>
        <v>0</v>
      </c>
      <c r="V72" s="61">
        <f t="shared" si="4"/>
        <v>0</v>
      </c>
      <c r="W72" s="61">
        <f t="shared" si="10"/>
        <v>0</v>
      </c>
      <c r="X72" s="61">
        <f t="shared" si="11"/>
        <v>0</v>
      </c>
      <c r="Y72" s="61">
        <f t="shared" si="12"/>
        <v>0</v>
      </c>
      <c r="Z72" s="61">
        <f t="shared" si="13"/>
        <v>0</v>
      </c>
      <c r="AA72" s="8"/>
    </row>
    <row r="73" spans="1:27" s="222" customFormat="1" ht="21" customHeight="1" x14ac:dyDescent="0.25">
      <c r="A73" s="11"/>
      <c r="B73" s="8"/>
      <c r="C73" s="9"/>
      <c r="D73" s="297"/>
      <c r="E73" s="297"/>
      <c r="F73" s="308"/>
      <c r="G73" s="308"/>
      <c r="H73" s="102"/>
      <c r="I73" s="102"/>
      <c r="J73" s="11">
        <f t="shared" si="1"/>
        <v>0</v>
      </c>
      <c r="K73" s="102"/>
      <c r="L73" s="64"/>
      <c r="M73" s="8">
        <f t="shared" si="2"/>
        <v>0</v>
      </c>
      <c r="N73" s="64"/>
      <c r="O73" s="64"/>
      <c r="P73" s="8">
        <f t="shared" si="9"/>
        <v>18</v>
      </c>
      <c r="Q73" s="65">
        <f t="shared" si="30"/>
        <v>0</v>
      </c>
      <c r="R73" s="65">
        <f t="shared" si="30"/>
        <v>0</v>
      </c>
      <c r="S73" s="65">
        <f t="shared" si="30"/>
        <v>0</v>
      </c>
      <c r="T73" s="65">
        <f t="shared" si="30"/>
        <v>0</v>
      </c>
      <c r="U73" s="65">
        <f t="shared" si="30"/>
        <v>0</v>
      </c>
      <c r="V73" s="61">
        <f t="shared" si="4"/>
        <v>0</v>
      </c>
      <c r="W73" s="61">
        <f t="shared" si="10"/>
        <v>0</v>
      </c>
      <c r="X73" s="61">
        <f t="shared" si="11"/>
        <v>0</v>
      </c>
      <c r="Y73" s="61">
        <f t="shared" si="12"/>
        <v>0</v>
      </c>
      <c r="Z73" s="61">
        <f t="shared" si="13"/>
        <v>0</v>
      </c>
      <c r="AA73" s="102"/>
    </row>
    <row r="74" spans="1:27" s="222" customFormat="1" ht="21" customHeight="1" x14ac:dyDescent="0.25">
      <c r="A74" s="11"/>
      <c r="B74" s="8"/>
      <c r="C74" s="9"/>
      <c r="D74" s="297"/>
      <c r="E74" s="297"/>
      <c r="F74" s="308"/>
      <c r="G74" s="308"/>
      <c r="H74" s="102"/>
      <c r="I74" s="102"/>
      <c r="J74" s="11">
        <f t="shared" si="1"/>
        <v>0</v>
      </c>
      <c r="K74" s="102"/>
      <c r="L74" s="64"/>
      <c r="M74" s="8">
        <f t="shared" si="2"/>
        <v>0</v>
      </c>
      <c r="N74" s="64"/>
      <c r="O74" s="64"/>
      <c r="P74" s="8">
        <f t="shared" si="9"/>
        <v>18</v>
      </c>
      <c r="Q74" s="65">
        <f t="shared" si="30"/>
        <v>0</v>
      </c>
      <c r="R74" s="65">
        <f t="shared" si="30"/>
        <v>0</v>
      </c>
      <c r="S74" s="65">
        <f t="shared" si="30"/>
        <v>0</v>
      </c>
      <c r="T74" s="65">
        <f t="shared" si="30"/>
        <v>0</v>
      </c>
      <c r="U74" s="65">
        <f t="shared" si="30"/>
        <v>0</v>
      </c>
      <c r="V74" s="61">
        <f t="shared" si="4"/>
        <v>0</v>
      </c>
      <c r="W74" s="61">
        <f t="shared" si="10"/>
        <v>0</v>
      </c>
      <c r="X74" s="61">
        <f t="shared" si="11"/>
        <v>0</v>
      </c>
      <c r="Y74" s="61">
        <f t="shared" si="12"/>
        <v>0</v>
      </c>
      <c r="Z74" s="61">
        <f t="shared" si="13"/>
        <v>0</v>
      </c>
      <c r="AA74" s="102"/>
    </row>
    <row r="75" spans="1:27" s="222" customFormat="1" ht="21" customHeight="1" x14ac:dyDescent="0.25">
      <c r="A75" s="11"/>
      <c r="B75" s="8"/>
      <c r="C75" s="9"/>
      <c r="D75" s="297"/>
      <c r="E75" s="297"/>
      <c r="F75" s="308"/>
      <c r="G75" s="308"/>
      <c r="H75" s="102"/>
      <c r="I75" s="102"/>
      <c r="J75" s="11">
        <f t="shared" si="1"/>
        <v>0</v>
      </c>
      <c r="K75" s="102"/>
      <c r="L75" s="64"/>
      <c r="M75" s="8">
        <f t="shared" si="2"/>
        <v>0</v>
      </c>
      <c r="N75" s="64"/>
      <c r="O75" s="64"/>
      <c r="P75" s="8">
        <f t="shared" si="9"/>
        <v>18</v>
      </c>
      <c r="Q75" s="65">
        <f t="shared" si="30"/>
        <v>0</v>
      </c>
      <c r="R75" s="65">
        <f t="shared" si="30"/>
        <v>0</v>
      </c>
      <c r="S75" s="65">
        <f t="shared" si="30"/>
        <v>0</v>
      </c>
      <c r="T75" s="65">
        <f t="shared" si="30"/>
        <v>0</v>
      </c>
      <c r="U75" s="65">
        <f t="shared" si="30"/>
        <v>0</v>
      </c>
      <c r="V75" s="61">
        <f t="shared" si="4"/>
        <v>0</v>
      </c>
      <c r="W75" s="61">
        <f t="shared" si="10"/>
        <v>0</v>
      </c>
      <c r="X75" s="61">
        <f t="shared" si="11"/>
        <v>0</v>
      </c>
      <c r="Y75" s="61">
        <f t="shared" si="12"/>
        <v>0</v>
      </c>
      <c r="Z75" s="61">
        <f t="shared" si="13"/>
        <v>0</v>
      </c>
      <c r="AA75" s="102"/>
    </row>
    <row r="76" spans="1:27" s="9" customFormat="1" ht="21" customHeight="1" x14ac:dyDescent="0.25">
      <c r="A76" s="11"/>
      <c r="B76" s="8"/>
      <c r="D76" s="297"/>
      <c r="E76" s="297"/>
      <c r="F76" s="308"/>
      <c r="G76" s="308"/>
      <c r="H76" s="11"/>
      <c r="I76" s="11"/>
      <c r="J76" s="11">
        <f t="shared" si="1"/>
        <v>0</v>
      </c>
      <c r="K76" s="11"/>
      <c r="L76" s="64"/>
      <c r="M76" s="8">
        <f t="shared" si="2"/>
        <v>0</v>
      </c>
      <c r="N76" s="64"/>
      <c r="O76" s="64"/>
      <c r="P76" s="8">
        <f t="shared" si="9"/>
        <v>18</v>
      </c>
      <c r="Q76" s="65">
        <f t="shared" si="30"/>
        <v>0</v>
      </c>
      <c r="R76" s="65">
        <f t="shared" si="30"/>
        <v>0</v>
      </c>
      <c r="S76" s="65">
        <f t="shared" si="30"/>
        <v>0</v>
      </c>
      <c r="T76" s="65">
        <f t="shared" si="30"/>
        <v>0</v>
      </c>
      <c r="U76" s="65">
        <f t="shared" si="30"/>
        <v>0</v>
      </c>
      <c r="V76" s="61">
        <f t="shared" si="4"/>
        <v>0</v>
      </c>
      <c r="W76" s="61">
        <f t="shared" si="10"/>
        <v>0</v>
      </c>
      <c r="X76" s="61">
        <f t="shared" si="11"/>
        <v>0</v>
      </c>
      <c r="Y76" s="61">
        <f t="shared" si="12"/>
        <v>0</v>
      </c>
      <c r="Z76" s="61">
        <f t="shared" si="13"/>
        <v>0</v>
      </c>
      <c r="AA76" s="8"/>
    </row>
    <row r="77" spans="1:27" s="9" customFormat="1" ht="21" customHeight="1" x14ac:dyDescent="0.25">
      <c r="A77" s="133"/>
      <c r="B77" s="8"/>
      <c r="D77" s="297"/>
      <c r="E77" s="297"/>
      <c r="F77" s="308"/>
      <c r="G77" s="308"/>
      <c r="H77" s="11"/>
      <c r="I77" s="11"/>
      <c r="J77" s="11">
        <f t="shared" si="1"/>
        <v>0</v>
      </c>
      <c r="K77" s="11"/>
      <c r="L77" s="64"/>
      <c r="M77" s="8">
        <f t="shared" si="2"/>
        <v>0</v>
      </c>
      <c r="N77" s="64"/>
      <c r="O77" s="64"/>
      <c r="P77" s="8">
        <f t="shared" si="9"/>
        <v>18</v>
      </c>
      <c r="Q77" s="65">
        <f t="shared" si="30"/>
        <v>0</v>
      </c>
      <c r="R77" s="65">
        <f t="shared" si="30"/>
        <v>0</v>
      </c>
      <c r="S77" s="65">
        <f t="shared" si="30"/>
        <v>0</v>
      </c>
      <c r="T77" s="65">
        <f t="shared" si="30"/>
        <v>0</v>
      </c>
      <c r="U77" s="65">
        <f t="shared" si="30"/>
        <v>0</v>
      </c>
      <c r="V77" s="61">
        <f t="shared" si="4"/>
        <v>0</v>
      </c>
      <c r="W77" s="61">
        <f t="shared" si="10"/>
        <v>0</v>
      </c>
      <c r="X77" s="61">
        <f t="shared" si="11"/>
        <v>0</v>
      </c>
      <c r="Y77" s="61">
        <f t="shared" si="12"/>
        <v>0</v>
      </c>
      <c r="Z77" s="61">
        <f t="shared" si="13"/>
        <v>0</v>
      </c>
      <c r="AA77" s="8"/>
    </row>
    <row r="78" spans="1:27" s="9" customFormat="1" ht="21" customHeight="1" x14ac:dyDescent="0.25">
      <c r="A78" s="133"/>
      <c r="B78" s="8"/>
      <c r="D78" s="297"/>
      <c r="E78" s="297"/>
      <c r="F78" s="308"/>
      <c r="G78" s="308"/>
      <c r="H78" s="11"/>
      <c r="I78" s="11"/>
      <c r="J78" s="11">
        <f t="shared" si="1"/>
        <v>0</v>
      </c>
      <c r="K78" s="11"/>
      <c r="L78" s="64"/>
      <c r="M78" s="8">
        <f t="shared" si="2"/>
        <v>0</v>
      </c>
      <c r="N78" s="64"/>
      <c r="O78" s="64"/>
      <c r="P78" s="8">
        <f t="shared" si="9"/>
        <v>18</v>
      </c>
      <c r="Q78" s="65">
        <f t="shared" si="30"/>
        <v>0</v>
      </c>
      <c r="R78" s="65">
        <f t="shared" si="30"/>
        <v>0</v>
      </c>
      <c r="S78" s="65">
        <f t="shared" si="30"/>
        <v>0</v>
      </c>
      <c r="T78" s="65">
        <f t="shared" si="30"/>
        <v>0</v>
      </c>
      <c r="U78" s="65">
        <f t="shared" si="30"/>
        <v>0</v>
      </c>
      <c r="V78" s="61">
        <f t="shared" si="4"/>
        <v>0</v>
      </c>
      <c r="W78" s="61">
        <f t="shared" si="10"/>
        <v>0</v>
      </c>
      <c r="X78" s="61">
        <f t="shared" si="11"/>
        <v>0</v>
      </c>
      <c r="Y78" s="61">
        <f t="shared" si="12"/>
        <v>0</v>
      </c>
      <c r="Z78" s="61">
        <f t="shared" si="13"/>
        <v>0</v>
      </c>
      <c r="AA78" s="8"/>
    </row>
    <row r="79" spans="1:27" s="9" customFormat="1" ht="21" customHeight="1" x14ac:dyDescent="0.25">
      <c r="A79" s="133"/>
      <c r="B79" s="8"/>
      <c r="D79" s="297"/>
      <c r="E79" s="297"/>
      <c r="F79" s="308"/>
      <c r="G79" s="308"/>
      <c r="H79" s="11"/>
      <c r="I79" s="11"/>
      <c r="J79" s="11">
        <f t="shared" si="1"/>
        <v>0</v>
      </c>
      <c r="K79" s="11"/>
      <c r="L79" s="64"/>
      <c r="M79" s="8">
        <f t="shared" si="2"/>
        <v>0</v>
      </c>
      <c r="N79" s="64"/>
      <c r="O79" s="64"/>
      <c r="P79" s="8">
        <f t="shared" si="9"/>
        <v>18</v>
      </c>
      <c r="Q79" s="65">
        <f t="shared" si="30"/>
        <v>0</v>
      </c>
      <c r="R79" s="65">
        <f t="shared" si="30"/>
        <v>0</v>
      </c>
      <c r="S79" s="65">
        <f t="shared" si="30"/>
        <v>0</v>
      </c>
      <c r="T79" s="65">
        <f t="shared" si="30"/>
        <v>0</v>
      </c>
      <c r="U79" s="65">
        <f t="shared" si="30"/>
        <v>0</v>
      </c>
      <c r="V79" s="61">
        <f t="shared" si="4"/>
        <v>0</v>
      </c>
      <c r="W79" s="61">
        <f t="shared" si="10"/>
        <v>0</v>
      </c>
      <c r="X79" s="61">
        <f t="shared" si="11"/>
        <v>0</v>
      </c>
      <c r="Y79" s="61">
        <f t="shared" si="12"/>
        <v>0</v>
      </c>
      <c r="Z79" s="61">
        <f t="shared" si="13"/>
        <v>0</v>
      </c>
      <c r="AA79" s="8"/>
    </row>
    <row r="80" spans="1:27" s="9" customFormat="1" ht="21" customHeight="1" x14ac:dyDescent="0.25">
      <c r="A80" s="133"/>
      <c r="B80" s="8"/>
      <c r="D80" s="297"/>
      <c r="E80" s="297"/>
      <c r="F80" s="308"/>
      <c r="G80" s="308"/>
      <c r="H80" s="11"/>
      <c r="I80" s="11"/>
      <c r="J80" s="11">
        <f t="shared" si="1"/>
        <v>0</v>
      </c>
      <c r="K80" s="11"/>
      <c r="L80" s="64"/>
      <c r="M80" s="8">
        <f t="shared" si="2"/>
        <v>0</v>
      </c>
      <c r="N80" s="64"/>
      <c r="O80" s="64"/>
      <c r="P80" s="8">
        <f t="shared" si="9"/>
        <v>18</v>
      </c>
      <c r="Q80" s="65">
        <f t="shared" si="30"/>
        <v>0</v>
      </c>
      <c r="R80" s="65">
        <f t="shared" si="30"/>
        <v>0</v>
      </c>
      <c r="S80" s="65">
        <f t="shared" si="30"/>
        <v>0</v>
      </c>
      <c r="T80" s="65">
        <f t="shared" si="30"/>
        <v>0</v>
      </c>
      <c r="U80" s="65">
        <f t="shared" si="30"/>
        <v>0</v>
      </c>
      <c r="V80" s="61">
        <f t="shared" si="4"/>
        <v>0</v>
      </c>
      <c r="W80" s="61">
        <f t="shared" si="10"/>
        <v>0</v>
      </c>
      <c r="X80" s="61">
        <f t="shared" si="11"/>
        <v>0</v>
      </c>
      <c r="Y80" s="61">
        <f t="shared" si="12"/>
        <v>0</v>
      </c>
      <c r="Z80" s="61">
        <f t="shared" si="13"/>
        <v>0</v>
      </c>
      <c r="AA80" s="8"/>
    </row>
    <row r="81" spans="1:27" s="9" customFormat="1" ht="21" customHeight="1" x14ac:dyDescent="0.25">
      <c r="A81" s="133"/>
      <c r="B81" s="8"/>
      <c r="D81" s="297"/>
      <c r="E81" s="297"/>
      <c r="F81" s="308"/>
      <c r="G81" s="308"/>
      <c r="H81" s="11"/>
      <c r="I81" s="11"/>
      <c r="J81" s="11">
        <f t="shared" si="1"/>
        <v>0</v>
      </c>
      <c r="K81" s="11"/>
      <c r="L81" s="64"/>
      <c r="M81" s="8">
        <f t="shared" si="2"/>
        <v>0</v>
      </c>
      <c r="N81" s="64"/>
      <c r="O81" s="64"/>
      <c r="P81" s="8">
        <f t="shared" si="9"/>
        <v>18</v>
      </c>
      <c r="Q81" s="65">
        <f t="shared" si="30"/>
        <v>0</v>
      </c>
      <c r="R81" s="65">
        <f t="shared" si="30"/>
        <v>0</v>
      </c>
      <c r="S81" s="65">
        <f t="shared" si="30"/>
        <v>0</v>
      </c>
      <c r="T81" s="65">
        <f t="shared" si="30"/>
        <v>0</v>
      </c>
      <c r="U81" s="65">
        <f t="shared" si="30"/>
        <v>0</v>
      </c>
      <c r="V81" s="61">
        <f t="shared" si="4"/>
        <v>0</v>
      </c>
      <c r="W81" s="61">
        <f t="shared" si="10"/>
        <v>0</v>
      </c>
      <c r="X81" s="61">
        <f t="shared" si="11"/>
        <v>0</v>
      </c>
      <c r="Y81" s="61">
        <f t="shared" si="12"/>
        <v>0</v>
      </c>
      <c r="Z81" s="61">
        <f t="shared" si="13"/>
        <v>0</v>
      </c>
      <c r="AA81" s="8"/>
    </row>
    <row r="82" spans="1:27" s="9" customFormat="1" ht="21" customHeight="1" x14ac:dyDescent="0.25">
      <c r="A82" s="133"/>
      <c r="B82" s="8"/>
      <c r="D82" s="297"/>
      <c r="E82" s="297"/>
      <c r="F82" s="308"/>
      <c r="G82" s="308"/>
      <c r="H82" s="11"/>
      <c r="I82" s="11"/>
      <c r="J82" s="11">
        <f t="shared" si="1"/>
        <v>0</v>
      </c>
      <c r="K82" s="11"/>
      <c r="L82" s="64"/>
      <c r="M82" s="8">
        <f t="shared" si="2"/>
        <v>0</v>
      </c>
      <c r="N82" s="64"/>
      <c r="O82" s="64"/>
      <c r="P82" s="8">
        <f t="shared" si="3"/>
        <v>18</v>
      </c>
      <c r="Q82" s="65">
        <f>IFERROR(IF(AND((Q$182-$P82)/$M82&gt;0,(Q$182-$P82)/$M82&lt;1),(Q$182-$P82)/$M82,IF((Q$182-$P82)/$M82&gt;0,1,0)),0)</f>
        <v>0</v>
      </c>
      <c r="R82" s="65">
        <f>IFERROR(IF(AND((R$182-$P82)/$M82&gt;0,(R$182-$P82)/$M82&lt;1),(R$182-$P82)/$M82,IF((R$182-$P82)/$M82&gt;0,1,0)),0)</f>
        <v>0</v>
      </c>
      <c r="S82" s="65">
        <f>IFERROR(IF(AND((S$182-$P82)/$M82&gt;0,(S$182-$P82)/$M82&lt;1),(S$182-$P82)/$M82,IF((S$182-$P82)/$M82&gt;0,1,0)),0)</f>
        <v>0</v>
      </c>
      <c r="T82" s="65">
        <f>IFERROR(IF(AND((T$182-$P82)/$M82&gt;0,(T$182-$P82)/$M82&lt;1),(T$182-$P82)/$M82,IF((T$182-$P82)/$M82&gt;0,1,0)),0)</f>
        <v>0</v>
      </c>
      <c r="U82" s="65">
        <f>IFERROR(IF(AND((U$182-$P82)/$M82&gt;0,(U$182-$P82)/$M82&lt;1),(U$182-$P82)/$M82,IF((U$182-$P82)/$M82&gt;0,1,0)),0)</f>
        <v>0</v>
      </c>
      <c r="V82" s="61">
        <f t="shared" si="4"/>
        <v>0</v>
      </c>
      <c r="W82" s="61">
        <f t="shared" si="5"/>
        <v>0</v>
      </c>
      <c r="X82" s="61">
        <f t="shared" si="6"/>
        <v>0</v>
      </c>
      <c r="Y82" s="61">
        <f t="shared" si="7"/>
        <v>0</v>
      </c>
      <c r="Z82" s="61">
        <f t="shared" si="8"/>
        <v>0</v>
      </c>
      <c r="AA82" s="8"/>
    </row>
    <row r="83" spans="1:27" s="9" customFormat="1" ht="21" customHeight="1" x14ac:dyDescent="0.25">
      <c r="A83" s="133"/>
      <c r="B83" s="8"/>
      <c r="D83" s="297"/>
      <c r="E83" s="297"/>
      <c r="F83" s="308"/>
      <c r="G83" s="308"/>
      <c r="H83" s="11"/>
      <c r="I83" s="11"/>
      <c r="J83" s="11">
        <f t="shared" si="1"/>
        <v>0</v>
      </c>
      <c r="K83" s="11"/>
      <c r="L83" s="64"/>
      <c r="M83" s="8">
        <f t="shared" si="2"/>
        <v>0</v>
      </c>
      <c r="N83" s="64"/>
      <c r="O83" s="64"/>
      <c r="P83" s="8">
        <f t="shared" si="3"/>
        <v>18</v>
      </c>
      <c r="Q83" s="65">
        <f t="shared" ref="Q83:U114" si="31">IFERROR(IF(AND((Q$182-$P83)/$M83&gt;0,(Q$182-$P83)/$M83&lt;1),(Q$182-$P83)/$M83,IF((Q$182-$P83)/$M83&gt;0,1,0)),0)</f>
        <v>0</v>
      </c>
      <c r="R83" s="65">
        <f t="shared" si="31"/>
        <v>0</v>
      </c>
      <c r="S83" s="65">
        <f t="shared" si="31"/>
        <v>0</v>
      </c>
      <c r="T83" s="65">
        <f t="shared" si="31"/>
        <v>0</v>
      </c>
      <c r="U83" s="65">
        <f t="shared" si="31"/>
        <v>0</v>
      </c>
      <c r="V83" s="61">
        <f t="shared" si="4"/>
        <v>0</v>
      </c>
      <c r="W83" s="61">
        <f t="shared" si="5"/>
        <v>0</v>
      </c>
      <c r="X83" s="61">
        <f t="shared" si="6"/>
        <v>0</v>
      </c>
      <c r="Y83" s="61">
        <f t="shared" si="7"/>
        <v>0</v>
      </c>
      <c r="Z83" s="61">
        <f t="shared" si="8"/>
        <v>0</v>
      </c>
      <c r="AA83" s="8"/>
    </row>
    <row r="84" spans="1:27" s="9" customFormat="1" ht="21" customHeight="1" x14ac:dyDescent="0.25">
      <c r="A84" s="133"/>
      <c r="B84" s="8"/>
      <c r="D84" s="297"/>
      <c r="E84" s="297"/>
      <c r="F84" s="308"/>
      <c r="G84" s="308"/>
      <c r="H84" s="11"/>
      <c r="I84" s="11"/>
      <c r="J84" s="11">
        <f t="shared" si="1"/>
        <v>0</v>
      </c>
      <c r="K84" s="11"/>
      <c r="L84" s="64"/>
      <c r="M84" s="8">
        <f t="shared" si="2"/>
        <v>0</v>
      </c>
      <c r="N84" s="64"/>
      <c r="O84" s="64"/>
      <c r="P84" s="8">
        <f t="shared" si="3"/>
        <v>18</v>
      </c>
      <c r="Q84" s="65">
        <f t="shared" si="31"/>
        <v>0</v>
      </c>
      <c r="R84" s="65">
        <f t="shared" si="31"/>
        <v>0</v>
      </c>
      <c r="S84" s="65">
        <f t="shared" si="31"/>
        <v>0</v>
      </c>
      <c r="T84" s="65">
        <f t="shared" si="31"/>
        <v>0</v>
      </c>
      <c r="U84" s="65">
        <f t="shared" si="31"/>
        <v>0</v>
      </c>
      <c r="V84" s="61">
        <f t="shared" si="4"/>
        <v>0</v>
      </c>
      <c r="W84" s="61">
        <f t="shared" si="5"/>
        <v>0</v>
      </c>
      <c r="X84" s="61">
        <f t="shared" si="6"/>
        <v>0</v>
      </c>
      <c r="Y84" s="61">
        <f t="shared" si="7"/>
        <v>0</v>
      </c>
      <c r="Z84" s="61">
        <f t="shared" si="8"/>
        <v>0</v>
      </c>
      <c r="AA84" s="8"/>
    </row>
    <row r="85" spans="1:27" s="9" customFormat="1" ht="21" customHeight="1" x14ac:dyDescent="0.25">
      <c r="A85" s="133"/>
      <c r="B85" s="8"/>
      <c r="D85" s="296"/>
      <c r="E85" s="296"/>
      <c r="F85" s="296"/>
      <c r="G85" s="308"/>
      <c r="H85" s="11"/>
      <c r="I85" s="11"/>
      <c r="J85" s="8">
        <f t="shared" si="1"/>
        <v>0</v>
      </c>
      <c r="K85" s="11"/>
      <c r="L85" s="64"/>
      <c r="M85" s="8">
        <f t="shared" si="2"/>
        <v>0</v>
      </c>
      <c r="N85" s="64"/>
      <c r="O85" s="64"/>
      <c r="P85" s="8">
        <f t="shared" si="3"/>
        <v>18</v>
      </c>
      <c r="Q85" s="65">
        <f t="shared" si="31"/>
        <v>0</v>
      </c>
      <c r="R85" s="65">
        <f t="shared" si="31"/>
        <v>0</v>
      </c>
      <c r="S85" s="65">
        <f t="shared" si="31"/>
        <v>0</v>
      </c>
      <c r="T85" s="65">
        <f t="shared" si="31"/>
        <v>0</v>
      </c>
      <c r="U85" s="65">
        <f t="shared" si="31"/>
        <v>0</v>
      </c>
      <c r="V85" s="61">
        <f t="shared" si="4"/>
        <v>0</v>
      </c>
      <c r="W85" s="61">
        <f t="shared" si="5"/>
        <v>0</v>
      </c>
      <c r="X85" s="61">
        <f t="shared" si="6"/>
        <v>0</v>
      </c>
      <c r="Y85" s="61">
        <f t="shared" si="7"/>
        <v>0</v>
      </c>
      <c r="Z85" s="61">
        <f t="shared" si="8"/>
        <v>0</v>
      </c>
      <c r="AA85" s="8"/>
    </row>
    <row r="86" spans="1:27" s="9" customFormat="1" ht="21" customHeight="1" x14ac:dyDescent="0.25">
      <c r="A86" s="133"/>
      <c r="B86" s="8"/>
      <c r="D86" s="296"/>
      <c r="E86" s="296"/>
      <c r="F86" s="296"/>
      <c r="G86" s="308"/>
      <c r="H86" s="11"/>
      <c r="I86" s="11"/>
      <c r="J86" s="8">
        <f t="shared" si="1"/>
        <v>0</v>
      </c>
      <c r="K86" s="11"/>
      <c r="L86" s="64"/>
      <c r="M86" s="8">
        <f t="shared" si="2"/>
        <v>0</v>
      </c>
      <c r="N86" s="64"/>
      <c r="O86" s="64"/>
      <c r="P86" s="8">
        <f t="shared" si="3"/>
        <v>18</v>
      </c>
      <c r="Q86" s="65">
        <f t="shared" si="31"/>
        <v>0</v>
      </c>
      <c r="R86" s="65">
        <f t="shared" si="31"/>
        <v>0</v>
      </c>
      <c r="S86" s="65">
        <f t="shared" si="31"/>
        <v>0</v>
      </c>
      <c r="T86" s="65">
        <f t="shared" si="31"/>
        <v>0</v>
      </c>
      <c r="U86" s="65">
        <f t="shared" si="31"/>
        <v>0</v>
      </c>
      <c r="V86" s="61">
        <f t="shared" si="4"/>
        <v>0</v>
      </c>
      <c r="W86" s="61">
        <f t="shared" si="5"/>
        <v>0</v>
      </c>
      <c r="X86" s="61">
        <f t="shared" si="6"/>
        <v>0</v>
      </c>
      <c r="Y86" s="61">
        <f t="shared" si="7"/>
        <v>0</v>
      </c>
      <c r="Z86" s="61">
        <f t="shared" si="8"/>
        <v>0</v>
      </c>
      <c r="AA86" s="8"/>
    </row>
    <row r="87" spans="1:27" s="9" customFormat="1" ht="21" customHeight="1" x14ac:dyDescent="0.25">
      <c r="A87" s="133"/>
      <c r="B87" s="8"/>
      <c r="D87" s="296"/>
      <c r="E87" s="296"/>
      <c r="F87" s="296"/>
      <c r="G87" s="308"/>
      <c r="H87" s="11"/>
      <c r="I87" s="11"/>
      <c r="J87" s="8">
        <f t="shared" si="1"/>
        <v>0</v>
      </c>
      <c r="K87" s="11"/>
      <c r="L87" s="64"/>
      <c r="M87" s="8">
        <f t="shared" si="2"/>
        <v>0</v>
      </c>
      <c r="N87" s="64"/>
      <c r="O87" s="64"/>
      <c r="P87" s="8">
        <f t="shared" si="3"/>
        <v>18</v>
      </c>
      <c r="Q87" s="65">
        <f t="shared" si="31"/>
        <v>0</v>
      </c>
      <c r="R87" s="65">
        <f t="shared" si="31"/>
        <v>0</v>
      </c>
      <c r="S87" s="65">
        <f t="shared" si="31"/>
        <v>0</v>
      </c>
      <c r="T87" s="65">
        <f t="shared" si="31"/>
        <v>0</v>
      </c>
      <c r="U87" s="65">
        <f t="shared" si="31"/>
        <v>0</v>
      </c>
      <c r="V87" s="61">
        <f t="shared" si="4"/>
        <v>0</v>
      </c>
      <c r="W87" s="61">
        <f t="shared" si="5"/>
        <v>0</v>
      </c>
      <c r="X87" s="61">
        <f t="shared" si="6"/>
        <v>0</v>
      </c>
      <c r="Y87" s="61">
        <f t="shared" si="7"/>
        <v>0</v>
      </c>
      <c r="Z87" s="61">
        <f t="shared" si="8"/>
        <v>0</v>
      </c>
      <c r="AA87" s="8"/>
    </row>
    <row r="88" spans="1:27" s="9" customFormat="1" ht="21" customHeight="1" x14ac:dyDescent="0.25">
      <c r="A88" s="133"/>
      <c r="B88" s="8"/>
      <c r="D88" s="297"/>
      <c r="E88" s="297"/>
      <c r="F88" s="308"/>
      <c r="G88" s="308"/>
      <c r="H88" s="11"/>
      <c r="I88" s="11"/>
      <c r="J88" s="8">
        <f t="shared" si="1"/>
        <v>0</v>
      </c>
      <c r="K88" s="11"/>
      <c r="L88" s="64"/>
      <c r="M88" s="8">
        <f t="shared" si="2"/>
        <v>0</v>
      </c>
      <c r="N88" s="64"/>
      <c r="O88" s="64"/>
      <c r="P88" s="8">
        <f t="shared" si="3"/>
        <v>18</v>
      </c>
      <c r="Q88" s="65">
        <f t="shared" si="31"/>
        <v>0</v>
      </c>
      <c r="R88" s="65">
        <f t="shared" si="31"/>
        <v>0</v>
      </c>
      <c r="S88" s="65">
        <f t="shared" si="31"/>
        <v>0</v>
      </c>
      <c r="T88" s="65">
        <f t="shared" si="31"/>
        <v>0</v>
      </c>
      <c r="U88" s="65">
        <f t="shared" si="31"/>
        <v>0</v>
      </c>
      <c r="V88" s="61">
        <f t="shared" si="4"/>
        <v>0</v>
      </c>
      <c r="W88" s="61">
        <f t="shared" si="5"/>
        <v>0</v>
      </c>
      <c r="X88" s="61">
        <f t="shared" si="6"/>
        <v>0</v>
      </c>
      <c r="Y88" s="61">
        <f t="shared" si="7"/>
        <v>0</v>
      </c>
      <c r="Z88" s="61">
        <f t="shared" si="8"/>
        <v>0</v>
      </c>
      <c r="AA88" s="8"/>
    </row>
    <row r="89" spans="1:27" s="9" customFormat="1" ht="21" customHeight="1" x14ac:dyDescent="0.25">
      <c r="A89" s="133"/>
      <c r="B89" s="8"/>
      <c r="D89" s="297"/>
      <c r="E89" s="297"/>
      <c r="F89" s="308"/>
      <c r="G89" s="308"/>
      <c r="H89" s="11"/>
      <c r="I89" s="11"/>
      <c r="J89" s="8">
        <f t="shared" si="1"/>
        <v>0</v>
      </c>
      <c r="K89" s="11"/>
      <c r="L89" s="64"/>
      <c r="M89" s="8">
        <f t="shared" si="2"/>
        <v>0</v>
      </c>
      <c r="N89" s="64"/>
      <c r="O89" s="64"/>
      <c r="P89" s="8">
        <f t="shared" si="3"/>
        <v>18</v>
      </c>
      <c r="Q89" s="65">
        <f t="shared" si="31"/>
        <v>0</v>
      </c>
      <c r="R89" s="65">
        <f t="shared" si="31"/>
        <v>0</v>
      </c>
      <c r="S89" s="65">
        <f t="shared" si="31"/>
        <v>0</v>
      </c>
      <c r="T89" s="65">
        <f t="shared" si="31"/>
        <v>0</v>
      </c>
      <c r="U89" s="65">
        <f t="shared" si="31"/>
        <v>0</v>
      </c>
      <c r="V89" s="61">
        <f t="shared" si="4"/>
        <v>0</v>
      </c>
      <c r="W89" s="61">
        <f t="shared" si="5"/>
        <v>0</v>
      </c>
      <c r="X89" s="61">
        <f t="shared" si="6"/>
        <v>0</v>
      </c>
      <c r="Y89" s="61">
        <f t="shared" si="7"/>
        <v>0</v>
      </c>
      <c r="Z89" s="61">
        <f t="shared" si="8"/>
        <v>0</v>
      </c>
      <c r="AA89" s="8"/>
    </row>
    <row r="90" spans="1:27" s="9" customFormat="1" ht="21" customHeight="1" x14ac:dyDescent="0.25">
      <c r="A90" s="133"/>
      <c r="B90" s="8"/>
      <c r="D90" s="308"/>
      <c r="E90" s="308"/>
      <c r="F90" s="297"/>
      <c r="G90" s="308"/>
      <c r="H90" s="11"/>
      <c r="I90" s="11"/>
      <c r="J90" s="8">
        <f t="shared" si="1"/>
        <v>0</v>
      </c>
      <c r="K90" s="11"/>
      <c r="L90" s="64"/>
      <c r="M90" s="8">
        <f t="shared" si="2"/>
        <v>0</v>
      </c>
      <c r="N90" s="64"/>
      <c r="O90" s="64"/>
      <c r="P90" s="8">
        <f t="shared" si="3"/>
        <v>18</v>
      </c>
      <c r="Q90" s="65">
        <f t="shared" si="31"/>
        <v>0</v>
      </c>
      <c r="R90" s="65">
        <f t="shared" si="31"/>
        <v>0</v>
      </c>
      <c r="S90" s="65">
        <f t="shared" si="31"/>
        <v>0</v>
      </c>
      <c r="T90" s="65">
        <f t="shared" si="31"/>
        <v>0</v>
      </c>
      <c r="U90" s="65">
        <f t="shared" si="31"/>
        <v>0</v>
      </c>
      <c r="V90" s="61">
        <f t="shared" si="4"/>
        <v>0</v>
      </c>
      <c r="W90" s="61">
        <f t="shared" si="5"/>
        <v>0</v>
      </c>
      <c r="X90" s="61">
        <f t="shared" si="6"/>
        <v>0</v>
      </c>
      <c r="Y90" s="61">
        <f t="shared" si="7"/>
        <v>0</v>
      </c>
      <c r="Z90" s="61">
        <f t="shared" si="8"/>
        <v>0</v>
      </c>
      <c r="AA90" s="8"/>
    </row>
    <row r="91" spans="1:27" s="9" customFormat="1" ht="21" customHeight="1" x14ac:dyDescent="0.25">
      <c r="A91" s="133"/>
      <c r="B91" s="8"/>
      <c r="D91" s="308"/>
      <c r="E91" s="308"/>
      <c r="F91" s="308"/>
      <c r="G91" s="308"/>
      <c r="H91" s="11"/>
      <c r="I91" s="11"/>
      <c r="J91" s="8">
        <f t="shared" si="1"/>
        <v>0</v>
      </c>
      <c r="K91" s="11"/>
      <c r="L91" s="64"/>
      <c r="M91" s="8">
        <f t="shared" si="2"/>
        <v>0</v>
      </c>
      <c r="N91" s="64"/>
      <c r="O91" s="64"/>
      <c r="P91" s="8">
        <f t="shared" si="3"/>
        <v>18</v>
      </c>
      <c r="Q91" s="65">
        <f t="shared" si="31"/>
        <v>0</v>
      </c>
      <c r="R91" s="65">
        <f t="shared" si="31"/>
        <v>0</v>
      </c>
      <c r="S91" s="65">
        <f t="shared" si="31"/>
        <v>0</v>
      </c>
      <c r="T91" s="65">
        <f t="shared" si="31"/>
        <v>0</v>
      </c>
      <c r="U91" s="65">
        <f t="shared" si="31"/>
        <v>0</v>
      </c>
      <c r="V91" s="61">
        <f t="shared" si="4"/>
        <v>0</v>
      </c>
      <c r="W91" s="61">
        <f t="shared" si="5"/>
        <v>0</v>
      </c>
      <c r="X91" s="61">
        <f t="shared" si="6"/>
        <v>0</v>
      </c>
      <c r="Y91" s="61">
        <f t="shared" si="7"/>
        <v>0</v>
      </c>
      <c r="Z91" s="61">
        <f t="shared" si="8"/>
        <v>0</v>
      </c>
      <c r="AA91" s="8"/>
    </row>
    <row r="92" spans="1:27" s="9" customFormat="1" ht="21" customHeight="1" x14ac:dyDescent="0.25">
      <c r="A92" s="133"/>
      <c r="B92" s="8"/>
      <c r="D92" s="308"/>
      <c r="E92" s="308"/>
      <c r="F92" s="308"/>
      <c r="G92" s="308"/>
      <c r="H92" s="11"/>
      <c r="I92" s="11"/>
      <c r="J92" s="8">
        <f t="shared" si="1"/>
        <v>0</v>
      </c>
      <c r="K92" s="11"/>
      <c r="L92" s="64"/>
      <c r="M92" s="8">
        <f t="shared" si="2"/>
        <v>0</v>
      </c>
      <c r="N92" s="64"/>
      <c r="O92" s="64"/>
      <c r="P92" s="8">
        <f t="shared" si="3"/>
        <v>18</v>
      </c>
      <c r="Q92" s="65">
        <f t="shared" si="31"/>
        <v>0</v>
      </c>
      <c r="R92" s="65">
        <f t="shared" si="31"/>
        <v>0</v>
      </c>
      <c r="S92" s="65">
        <f t="shared" si="31"/>
        <v>0</v>
      </c>
      <c r="T92" s="65">
        <f t="shared" si="31"/>
        <v>0</v>
      </c>
      <c r="U92" s="65">
        <f t="shared" si="31"/>
        <v>0</v>
      </c>
      <c r="V92" s="61">
        <f t="shared" si="4"/>
        <v>0</v>
      </c>
      <c r="W92" s="61">
        <f t="shared" si="5"/>
        <v>0</v>
      </c>
      <c r="X92" s="61">
        <f t="shared" si="6"/>
        <v>0</v>
      </c>
      <c r="Y92" s="61">
        <f t="shared" si="7"/>
        <v>0</v>
      </c>
      <c r="Z92" s="61">
        <f t="shared" si="8"/>
        <v>0</v>
      </c>
      <c r="AA92" s="8"/>
    </row>
    <row r="93" spans="1:27" s="9" customFormat="1" ht="21" customHeight="1" x14ac:dyDescent="0.25">
      <c r="A93" s="133"/>
      <c r="B93" s="8"/>
      <c r="D93" s="308"/>
      <c r="E93" s="308"/>
      <c r="F93" s="297"/>
      <c r="G93" s="308"/>
      <c r="H93" s="11"/>
      <c r="I93" s="11"/>
      <c r="J93" s="8">
        <f t="shared" si="1"/>
        <v>0</v>
      </c>
      <c r="K93" s="11"/>
      <c r="L93" s="64"/>
      <c r="M93" s="8">
        <f t="shared" si="2"/>
        <v>0</v>
      </c>
      <c r="N93" s="64"/>
      <c r="O93" s="64"/>
      <c r="P93" s="8">
        <f t="shared" si="3"/>
        <v>18</v>
      </c>
      <c r="Q93" s="65">
        <f t="shared" si="31"/>
        <v>0</v>
      </c>
      <c r="R93" s="65">
        <f t="shared" si="31"/>
        <v>0</v>
      </c>
      <c r="S93" s="65">
        <f t="shared" si="31"/>
        <v>0</v>
      </c>
      <c r="T93" s="65">
        <f t="shared" si="31"/>
        <v>0</v>
      </c>
      <c r="U93" s="65">
        <f t="shared" si="31"/>
        <v>0</v>
      </c>
      <c r="V93" s="61">
        <f t="shared" si="4"/>
        <v>0</v>
      </c>
      <c r="W93" s="61">
        <f t="shared" si="5"/>
        <v>0</v>
      </c>
      <c r="X93" s="61">
        <f t="shared" si="6"/>
        <v>0</v>
      </c>
      <c r="Y93" s="61">
        <f t="shared" si="7"/>
        <v>0</v>
      </c>
      <c r="Z93" s="61">
        <f t="shared" si="8"/>
        <v>0</v>
      </c>
      <c r="AA93" s="8"/>
    </row>
    <row r="94" spans="1:27" s="9" customFormat="1" ht="21" customHeight="1" x14ac:dyDescent="0.25">
      <c r="A94" s="133"/>
      <c r="B94" s="8"/>
      <c r="C94" s="295"/>
      <c r="D94" s="297"/>
      <c r="E94" s="297"/>
      <c r="F94" s="297"/>
      <c r="G94" s="297"/>
      <c r="H94" s="11"/>
      <c r="I94" s="11"/>
      <c r="J94" s="8">
        <f t="shared" si="1"/>
        <v>0</v>
      </c>
      <c r="K94" s="11"/>
      <c r="L94" s="64"/>
      <c r="M94" s="8">
        <f t="shared" si="2"/>
        <v>0</v>
      </c>
      <c r="N94" s="64"/>
      <c r="O94" s="64"/>
      <c r="P94" s="8">
        <f t="shared" si="3"/>
        <v>18</v>
      </c>
      <c r="Q94" s="65">
        <f t="shared" si="31"/>
        <v>0</v>
      </c>
      <c r="R94" s="65">
        <f t="shared" si="31"/>
        <v>0</v>
      </c>
      <c r="S94" s="65">
        <f t="shared" si="31"/>
        <v>0</v>
      </c>
      <c r="T94" s="65">
        <f t="shared" si="31"/>
        <v>0</v>
      </c>
      <c r="U94" s="65">
        <f t="shared" si="31"/>
        <v>0</v>
      </c>
      <c r="V94" s="61">
        <f t="shared" si="4"/>
        <v>0</v>
      </c>
      <c r="W94" s="61">
        <f t="shared" si="5"/>
        <v>0</v>
      </c>
      <c r="X94" s="61">
        <f t="shared" si="6"/>
        <v>0</v>
      </c>
      <c r="Y94" s="61">
        <f t="shared" si="7"/>
        <v>0</v>
      </c>
      <c r="Z94" s="61">
        <f t="shared" si="8"/>
        <v>0</v>
      </c>
      <c r="AA94" s="8"/>
    </row>
    <row r="95" spans="1:27" s="95" customFormat="1" ht="21" customHeight="1" x14ac:dyDescent="0.25">
      <c r="A95" s="134"/>
      <c r="B95" s="8"/>
      <c r="C95" s="295"/>
      <c r="D95" s="11"/>
      <c r="E95" s="297"/>
      <c r="F95" s="297"/>
      <c r="G95" s="297"/>
      <c r="H95" s="11"/>
      <c r="I95" s="11"/>
      <c r="J95" s="8">
        <f t="shared" si="1"/>
        <v>0</v>
      </c>
      <c r="K95" s="11"/>
      <c r="L95" s="64"/>
      <c r="M95" s="8">
        <f t="shared" si="2"/>
        <v>0</v>
      </c>
      <c r="N95" s="64"/>
      <c r="O95" s="64"/>
      <c r="P95" s="8">
        <f t="shared" si="3"/>
        <v>18</v>
      </c>
      <c r="Q95" s="65">
        <f t="shared" si="31"/>
        <v>0</v>
      </c>
      <c r="R95" s="65">
        <f t="shared" si="31"/>
        <v>0</v>
      </c>
      <c r="S95" s="65">
        <f t="shared" si="31"/>
        <v>0</v>
      </c>
      <c r="T95" s="65">
        <f t="shared" si="31"/>
        <v>0</v>
      </c>
      <c r="U95" s="65">
        <f t="shared" si="31"/>
        <v>0</v>
      </c>
      <c r="V95" s="61">
        <f t="shared" si="4"/>
        <v>0</v>
      </c>
      <c r="W95" s="61">
        <f t="shared" si="5"/>
        <v>0</v>
      </c>
      <c r="X95" s="61">
        <f t="shared" si="6"/>
        <v>0</v>
      </c>
      <c r="Y95" s="61">
        <f t="shared" si="7"/>
        <v>0</v>
      </c>
      <c r="Z95" s="61">
        <f t="shared" si="8"/>
        <v>0</v>
      </c>
      <c r="AA95" s="11"/>
    </row>
    <row r="96" spans="1:27" s="9" customFormat="1" ht="21" customHeight="1" x14ac:dyDescent="0.25">
      <c r="A96" s="133"/>
      <c r="B96" s="8"/>
      <c r="C96" s="295"/>
      <c r="D96" s="11"/>
      <c r="E96" s="297"/>
      <c r="F96" s="297"/>
      <c r="G96" s="297"/>
      <c r="H96" s="11"/>
      <c r="I96" s="11"/>
      <c r="J96" s="8">
        <f t="shared" si="1"/>
        <v>0</v>
      </c>
      <c r="K96" s="11"/>
      <c r="L96" s="64"/>
      <c r="M96" s="8">
        <f t="shared" si="2"/>
        <v>0</v>
      </c>
      <c r="N96" s="64"/>
      <c r="O96" s="64"/>
      <c r="P96" s="8">
        <f t="shared" si="3"/>
        <v>18</v>
      </c>
      <c r="Q96" s="65">
        <f t="shared" si="31"/>
        <v>0</v>
      </c>
      <c r="R96" s="65">
        <f t="shared" si="31"/>
        <v>0</v>
      </c>
      <c r="S96" s="65">
        <f t="shared" si="31"/>
        <v>0</v>
      </c>
      <c r="T96" s="65">
        <f t="shared" si="31"/>
        <v>0</v>
      </c>
      <c r="U96" s="65">
        <f t="shared" si="31"/>
        <v>0</v>
      </c>
      <c r="V96" s="61">
        <f t="shared" si="4"/>
        <v>0</v>
      </c>
      <c r="W96" s="61">
        <f t="shared" si="5"/>
        <v>0</v>
      </c>
      <c r="X96" s="61">
        <f t="shared" si="6"/>
        <v>0</v>
      </c>
      <c r="Y96" s="61">
        <f t="shared" si="7"/>
        <v>0</v>
      </c>
      <c r="Z96" s="61">
        <f t="shared" si="8"/>
        <v>0</v>
      </c>
      <c r="AA96" s="8"/>
    </row>
    <row r="97" spans="1:27" s="9" customFormat="1" ht="21" customHeight="1" x14ac:dyDescent="0.25">
      <c r="A97" s="134"/>
      <c r="B97" s="8"/>
      <c r="C97" s="295"/>
      <c r="D97" s="11"/>
      <c r="E97" s="297"/>
      <c r="F97" s="297"/>
      <c r="G97" s="297"/>
      <c r="H97" s="11"/>
      <c r="I97" s="11"/>
      <c r="J97" s="8">
        <f t="shared" si="1"/>
        <v>0</v>
      </c>
      <c r="K97" s="11"/>
      <c r="L97" s="64"/>
      <c r="M97" s="8">
        <f t="shared" si="2"/>
        <v>0</v>
      </c>
      <c r="N97" s="64"/>
      <c r="O97" s="64"/>
      <c r="P97" s="8">
        <f t="shared" si="3"/>
        <v>18</v>
      </c>
      <c r="Q97" s="65">
        <f t="shared" si="31"/>
        <v>0</v>
      </c>
      <c r="R97" s="65">
        <f t="shared" si="31"/>
        <v>0</v>
      </c>
      <c r="S97" s="65">
        <f t="shared" si="31"/>
        <v>0</v>
      </c>
      <c r="T97" s="65">
        <f t="shared" si="31"/>
        <v>0</v>
      </c>
      <c r="U97" s="65">
        <f t="shared" si="31"/>
        <v>0</v>
      </c>
      <c r="V97" s="61">
        <f t="shared" si="4"/>
        <v>0</v>
      </c>
      <c r="W97" s="61">
        <f t="shared" si="5"/>
        <v>0</v>
      </c>
      <c r="X97" s="61">
        <f t="shared" si="6"/>
        <v>0</v>
      </c>
      <c r="Y97" s="61">
        <f t="shared" si="7"/>
        <v>0</v>
      </c>
      <c r="Z97" s="61">
        <f t="shared" si="8"/>
        <v>0</v>
      </c>
      <c r="AA97" s="8"/>
    </row>
    <row r="98" spans="1:27" s="222" customFormat="1" ht="21" customHeight="1" x14ac:dyDescent="0.25">
      <c r="A98" s="221"/>
      <c r="B98" s="102"/>
      <c r="C98" s="295"/>
      <c r="D98" s="102"/>
      <c r="E98" s="297"/>
      <c r="F98" s="297"/>
      <c r="G98" s="297"/>
      <c r="H98" s="102"/>
      <c r="I98" s="102"/>
      <c r="J98" s="8">
        <f t="shared" si="1"/>
        <v>0</v>
      </c>
      <c r="K98" s="102"/>
      <c r="L98" s="64"/>
      <c r="M98" s="8">
        <f t="shared" si="2"/>
        <v>0</v>
      </c>
      <c r="N98" s="64"/>
      <c r="O98" s="64"/>
      <c r="P98" s="8">
        <f t="shared" si="3"/>
        <v>18</v>
      </c>
      <c r="Q98" s="65">
        <f t="shared" si="31"/>
        <v>0</v>
      </c>
      <c r="R98" s="65">
        <f t="shared" si="31"/>
        <v>0</v>
      </c>
      <c r="S98" s="65">
        <f t="shared" si="31"/>
        <v>0</v>
      </c>
      <c r="T98" s="65">
        <f t="shared" si="31"/>
        <v>0</v>
      </c>
      <c r="U98" s="65">
        <f t="shared" si="31"/>
        <v>0</v>
      </c>
      <c r="V98" s="61">
        <f t="shared" si="4"/>
        <v>0</v>
      </c>
      <c r="W98" s="61">
        <f t="shared" si="5"/>
        <v>0</v>
      </c>
      <c r="X98" s="61">
        <f t="shared" si="6"/>
        <v>0</v>
      </c>
      <c r="Y98" s="61">
        <f t="shared" si="7"/>
        <v>0</v>
      </c>
      <c r="Z98" s="61">
        <f t="shared" si="8"/>
        <v>0</v>
      </c>
      <c r="AA98" s="102"/>
    </row>
    <row r="99" spans="1:27" s="9" customFormat="1" ht="21" customHeight="1" x14ac:dyDescent="0.25">
      <c r="A99" s="133"/>
      <c r="B99" s="8"/>
      <c r="C99" s="295"/>
      <c r="D99" s="11"/>
      <c r="E99" s="297"/>
      <c r="F99" s="297"/>
      <c r="G99" s="297"/>
      <c r="H99" s="11"/>
      <c r="I99" s="11"/>
      <c r="J99" s="8">
        <f t="shared" si="1"/>
        <v>0</v>
      </c>
      <c r="K99" s="11"/>
      <c r="L99" s="64"/>
      <c r="M99" s="8">
        <f t="shared" si="2"/>
        <v>0</v>
      </c>
      <c r="N99" s="64"/>
      <c r="O99" s="64"/>
      <c r="P99" s="8">
        <f t="shared" si="3"/>
        <v>18</v>
      </c>
      <c r="Q99" s="65">
        <f t="shared" si="31"/>
        <v>0</v>
      </c>
      <c r="R99" s="65">
        <f t="shared" si="31"/>
        <v>0</v>
      </c>
      <c r="S99" s="65">
        <f t="shared" si="31"/>
        <v>0</v>
      </c>
      <c r="T99" s="65">
        <f t="shared" si="31"/>
        <v>0</v>
      </c>
      <c r="U99" s="65">
        <f t="shared" si="31"/>
        <v>0</v>
      </c>
      <c r="V99" s="61">
        <f t="shared" si="4"/>
        <v>0</v>
      </c>
      <c r="W99" s="61">
        <f t="shared" si="5"/>
        <v>0</v>
      </c>
      <c r="X99" s="61">
        <f t="shared" si="6"/>
        <v>0</v>
      </c>
      <c r="Y99" s="61">
        <f t="shared" si="7"/>
        <v>0</v>
      </c>
      <c r="Z99" s="61">
        <f t="shared" si="8"/>
        <v>0</v>
      </c>
      <c r="AA99" s="8"/>
    </row>
    <row r="100" spans="1:27" s="9" customFormat="1" ht="21" customHeight="1" x14ac:dyDescent="0.25">
      <c r="A100" s="133"/>
      <c r="B100" s="8"/>
      <c r="C100" s="295"/>
      <c r="D100" s="11"/>
      <c r="E100" s="297"/>
      <c r="F100" s="297"/>
      <c r="G100" s="297"/>
      <c r="H100" s="11"/>
      <c r="I100" s="11"/>
      <c r="J100" s="8">
        <f t="shared" si="1"/>
        <v>0</v>
      </c>
      <c r="K100" s="11"/>
      <c r="L100" s="64"/>
      <c r="M100" s="8">
        <f t="shared" si="2"/>
        <v>0</v>
      </c>
      <c r="N100" s="64"/>
      <c r="O100" s="64"/>
      <c r="P100" s="8">
        <f t="shared" si="3"/>
        <v>18</v>
      </c>
      <c r="Q100" s="65">
        <f t="shared" si="31"/>
        <v>0</v>
      </c>
      <c r="R100" s="65">
        <f t="shared" si="31"/>
        <v>0</v>
      </c>
      <c r="S100" s="65">
        <f t="shared" si="31"/>
        <v>0</v>
      </c>
      <c r="T100" s="65">
        <f t="shared" si="31"/>
        <v>0</v>
      </c>
      <c r="U100" s="65">
        <f t="shared" si="31"/>
        <v>0</v>
      </c>
      <c r="V100" s="61">
        <f t="shared" si="4"/>
        <v>0</v>
      </c>
      <c r="W100" s="61">
        <f t="shared" si="5"/>
        <v>0</v>
      </c>
      <c r="X100" s="61">
        <f t="shared" si="6"/>
        <v>0</v>
      </c>
      <c r="Y100" s="61">
        <f t="shared" si="7"/>
        <v>0</v>
      </c>
      <c r="Z100" s="61">
        <f t="shared" si="8"/>
        <v>0</v>
      </c>
      <c r="AA100" s="8"/>
    </row>
    <row r="101" spans="1:27" s="9" customFormat="1" ht="21" customHeight="1" x14ac:dyDescent="0.25">
      <c r="A101" s="133"/>
      <c r="B101" s="8"/>
      <c r="C101" s="295"/>
      <c r="D101" s="11"/>
      <c r="E101" s="297"/>
      <c r="F101" s="297"/>
      <c r="G101" s="297"/>
      <c r="H101" s="11"/>
      <c r="I101" s="11"/>
      <c r="J101" s="8">
        <f t="shared" si="1"/>
        <v>0</v>
      </c>
      <c r="K101" s="11"/>
      <c r="L101" s="64"/>
      <c r="M101" s="8">
        <f t="shared" si="2"/>
        <v>0</v>
      </c>
      <c r="N101" s="64"/>
      <c r="O101" s="64"/>
      <c r="P101" s="8">
        <f t="shared" si="3"/>
        <v>18</v>
      </c>
      <c r="Q101" s="65">
        <f t="shared" si="31"/>
        <v>0</v>
      </c>
      <c r="R101" s="65">
        <f t="shared" si="31"/>
        <v>0</v>
      </c>
      <c r="S101" s="65">
        <f t="shared" si="31"/>
        <v>0</v>
      </c>
      <c r="T101" s="65">
        <f t="shared" si="31"/>
        <v>0</v>
      </c>
      <c r="U101" s="65">
        <f t="shared" si="31"/>
        <v>0</v>
      </c>
      <c r="V101" s="61">
        <f t="shared" si="4"/>
        <v>0</v>
      </c>
      <c r="W101" s="61">
        <f t="shared" si="5"/>
        <v>0</v>
      </c>
      <c r="X101" s="61">
        <f t="shared" si="6"/>
        <v>0</v>
      </c>
      <c r="Y101" s="61">
        <f t="shared" si="7"/>
        <v>0</v>
      </c>
      <c r="Z101" s="61">
        <f t="shared" si="8"/>
        <v>0</v>
      </c>
      <c r="AA101" s="8"/>
    </row>
    <row r="102" spans="1:27" s="9" customFormat="1" ht="21" customHeight="1" x14ac:dyDescent="0.25">
      <c r="A102" s="133"/>
      <c r="B102" s="8"/>
      <c r="C102" s="295"/>
      <c r="D102" s="11"/>
      <c r="E102" s="297"/>
      <c r="F102" s="297"/>
      <c r="G102" s="297"/>
      <c r="H102" s="11"/>
      <c r="I102" s="11"/>
      <c r="J102" s="8">
        <f t="shared" si="1"/>
        <v>0</v>
      </c>
      <c r="K102" s="11"/>
      <c r="L102" s="64"/>
      <c r="M102" s="8">
        <f t="shared" si="2"/>
        <v>0</v>
      </c>
      <c r="N102" s="64"/>
      <c r="O102" s="64"/>
      <c r="P102" s="8">
        <f t="shared" si="3"/>
        <v>18</v>
      </c>
      <c r="Q102" s="65">
        <f t="shared" si="31"/>
        <v>0</v>
      </c>
      <c r="R102" s="65">
        <f t="shared" si="31"/>
        <v>0</v>
      </c>
      <c r="S102" s="65">
        <f t="shared" si="31"/>
        <v>0</v>
      </c>
      <c r="T102" s="65">
        <f t="shared" si="31"/>
        <v>0</v>
      </c>
      <c r="U102" s="65">
        <f t="shared" si="31"/>
        <v>0</v>
      </c>
      <c r="V102" s="61">
        <f t="shared" si="4"/>
        <v>0</v>
      </c>
      <c r="W102" s="61">
        <f t="shared" si="5"/>
        <v>0</v>
      </c>
      <c r="X102" s="61">
        <f t="shared" si="6"/>
        <v>0</v>
      </c>
      <c r="Y102" s="61">
        <f t="shared" si="7"/>
        <v>0</v>
      </c>
      <c r="Z102" s="61">
        <f t="shared" si="8"/>
        <v>0</v>
      </c>
      <c r="AA102" s="8"/>
    </row>
    <row r="103" spans="1:27" s="9" customFormat="1" ht="21" customHeight="1" x14ac:dyDescent="0.25">
      <c r="A103" s="133"/>
      <c r="B103" s="8"/>
      <c r="C103" s="295"/>
      <c r="D103" s="11"/>
      <c r="E103" s="297"/>
      <c r="F103" s="297"/>
      <c r="G103" s="297"/>
      <c r="H103" s="11"/>
      <c r="I103" s="11"/>
      <c r="J103" s="8">
        <f t="shared" si="1"/>
        <v>0</v>
      </c>
      <c r="K103" s="11"/>
      <c r="L103" s="64"/>
      <c r="M103" s="8">
        <f t="shared" si="2"/>
        <v>0</v>
      </c>
      <c r="N103" s="64"/>
      <c r="O103" s="64"/>
      <c r="P103" s="8">
        <f t="shared" si="3"/>
        <v>18</v>
      </c>
      <c r="Q103" s="65">
        <f t="shared" si="31"/>
        <v>0</v>
      </c>
      <c r="R103" s="65">
        <f t="shared" si="31"/>
        <v>0</v>
      </c>
      <c r="S103" s="65">
        <f t="shared" si="31"/>
        <v>0</v>
      </c>
      <c r="T103" s="65">
        <f t="shared" si="31"/>
        <v>0</v>
      </c>
      <c r="U103" s="65">
        <f t="shared" si="31"/>
        <v>0</v>
      </c>
      <c r="V103" s="61">
        <f t="shared" si="4"/>
        <v>0</v>
      </c>
      <c r="W103" s="61">
        <f t="shared" si="5"/>
        <v>0</v>
      </c>
      <c r="X103" s="61">
        <f t="shared" si="6"/>
        <v>0</v>
      </c>
      <c r="Y103" s="61">
        <f t="shared" si="7"/>
        <v>0</v>
      </c>
      <c r="Z103" s="61">
        <f t="shared" si="8"/>
        <v>0</v>
      </c>
      <c r="AA103" s="8"/>
    </row>
    <row r="104" spans="1:27" s="9" customFormat="1" ht="21" customHeight="1" x14ac:dyDescent="0.25">
      <c r="A104" s="133"/>
      <c r="B104" s="8"/>
      <c r="C104" s="295"/>
      <c r="D104" s="11"/>
      <c r="E104" s="297"/>
      <c r="F104" s="297"/>
      <c r="G104" s="297"/>
      <c r="H104" s="11"/>
      <c r="I104" s="11"/>
      <c r="J104" s="8">
        <f t="shared" si="1"/>
        <v>0</v>
      </c>
      <c r="K104" s="11"/>
      <c r="L104" s="64"/>
      <c r="M104" s="8">
        <f t="shared" si="2"/>
        <v>0</v>
      </c>
      <c r="N104" s="64"/>
      <c r="O104" s="64"/>
      <c r="P104" s="8">
        <f t="shared" si="3"/>
        <v>18</v>
      </c>
      <c r="Q104" s="65">
        <f t="shared" si="31"/>
        <v>0</v>
      </c>
      <c r="R104" s="65">
        <f t="shared" si="31"/>
        <v>0</v>
      </c>
      <c r="S104" s="65">
        <f t="shared" si="31"/>
        <v>0</v>
      </c>
      <c r="T104" s="65">
        <f t="shared" si="31"/>
        <v>0</v>
      </c>
      <c r="U104" s="65">
        <f t="shared" si="31"/>
        <v>0</v>
      </c>
      <c r="V104" s="61">
        <f t="shared" si="4"/>
        <v>0</v>
      </c>
      <c r="W104" s="61">
        <f t="shared" si="5"/>
        <v>0</v>
      </c>
      <c r="X104" s="61">
        <f t="shared" si="6"/>
        <v>0</v>
      </c>
      <c r="Y104" s="61">
        <f t="shared" si="7"/>
        <v>0</v>
      </c>
      <c r="Z104" s="61">
        <f t="shared" si="8"/>
        <v>0</v>
      </c>
      <c r="AA104" s="8"/>
    </row>
    <row r="105" spans="1:27" s="9" customFormat="1" ht="21" customHeight="1" x14ac:dyDescent="0.25">
      <c r="A105" s="133"/>
      <c r="B105" s="8"/>
      <c r="C105" s="295"/>
      <c r="D105" s="11"/>
      <c r="E105" s="297"/>
      <c r="F105" s="297"/>
      <c r="G105" s="297"/>
      <c r="H105" s="11"/>
      <c r="I105" s="11"/>
      <c r="J105" s="8">
        <f t="shared" si="1"/>
        <v>0</v>
      </c>
      <c r="K105" s="11"/>
      <c r="L105" s="64"/>
      <c r="M105" s="8">
        <f t="shared" si="2"/>
        <v>0</v>
      </c>
      <c r="N105" s="64"/>
      <c r="O105" s="64"/>
      <c r="P105" s="8">
        <f t="shared" si="3"/>
        <v>18</v>
      </c>
      <c r="Q105" s="65">
        <f t="shared" si="31"/>
        <v>0</v>
      </c>
      <c r="R105" s="65">
        <f t="shared" si="31"/>
        <v>0</v>
      </c>
      <c r="S105" s="65">
        <f t="shared" si="31"/>
        <v>0</v>
      </c>
      <c r="T105" s="65">
        <f t="shared" si="31"/>
        <v>0</v>
      </c>
      <c r="U105" s="65">
        <f t="shared" si="31"/>
        <v>0</v>
      </c>
      <c r="V105" s="61">
        <f t="shared" si="4"/>
        <v>0</v>
      </c>
      <c r="W105" s="61">
        <f t="shared" si="5"/>
        <v>0</v>
      </c>
      <c r="X105" s="61">
        <f t="shared" si="6"/>
        <v>0</v>
      </c>
      <c r="Y105" s="61">
        <f t="shared" si="7"/>
        <v>0</v>
      </c>
      <c r="Z105" s="61">
        <f t="shared" si="8"/>
        <v>0</v>
      </c>
      <c r="AA105" s="8"/>
    </row>
    <row r="106" spans="1:27" s="9" customFormat="1" ht="21" customHeight="1" x14ac:dyDescent="0.25">
      <c r="A106" s="133"/>
      <c r="B106" s="8"/>
      <c r="C106" s="295"/>
      <c r="D106" s="11"/>
      <c r="E106" s="297"/>
      <c r="F106" s="297"/>
      <c r="G106" s="297"/>
      <c r="H106" s="11"/>
      <c r="I106" s="11"/>
      <c r="J106" s="8">
        <f t="shared" si="1"/>
        <v>0</v>
      </c>
      <c r="K106" s="11"/>
      <c r="L106" s="64"/>
      <c r="M106" s="8">
        <f t="shared" si="2"/>
        <v>0</v>
      </c>
      <c r="N106" s="64"/>
      <c r="O106" s="64"/>
      <c r="P106" s="8">
        <f t="shared" si="3"/>
        <v>18</v>
      </c>
      <c r="Q106" s="65">
        <f t="shared" si="31"/>
        <v>0</v>
      </c>
      <c r="R106" s="65">
        <f t="shared" si="31"/>
        <v>0</v>
      </c>
      <c r="S106" s="65">
        <f t="shared" si="31"/>
        <v>0</v>
      </c>
      <c r="T106" s="65">
        <f t="shared" si="31"/>
        <v>0</v>
      </c>
      <c r="U106" s="65">
        <f t="shared" si="31"/>
        <v>0</v>
      </c>
      <c r="V106" s="61">
        <f t="shared" si="4"/>
        <v>0</v>
      </c>
      <c r="W106" s="61">
        <f t="shared" si="5"/>
        <v>0</v>
      </c>
      <c r="X106" s="61">
        <f t="shared" si="6"/>
        <v>0</v>
      </c>
      <c r="Y106" s="61">
        <f t="shared" si="7"/>
        <v>0</v>
      </c>
      <c r="Z106" s="61">
        <f t="shared" si="8"/>
        <v>0</v>
      </c>
      <c r="AA106" s="8"/>
    </row>
    <row r="107" spans="1:27" s="9" customFormat="1" ht="21" customHeight="1" x14ac:dyDescent="0.25">
      <c r="A107" s="133"/>
      <c r="B107" s="8"/>
      <c r="C107" s="295"/>
      <c r="D107" s="11"/>
      <c r="E107" s="297"/>
      <c r="F107" s="297"/>
      <c r="G107" s="297"/>
      <c r="H107" s="11"/>
      <c r="I107" s="11"/>
      <c r="J107" s="8">
        <f t="shared" si="1"/>
        <v>0</v>
      </c>
      <c r="K107" s="11"/>
      <c r="L107" s="64"/>
      <c r="M107" s="8">
        <f t="shared" si="2"/>
        <v>0</v>
      </c>
      <c r="N107" s="64"/>
      <c r="O107" s="64"/>
      <c r="P107" s="8">
        <f t="shared" si="3"/>
        <v>18</v>
      </c>
      <c r="Q107" s="65">
        <f t="shared" si="31"/>
        <v>0</v>
      </c>
      <c r="R107" s="65">
        <f t="shared" si="31"/>
        <v>0</v>
      </c>
      <c r="S107" s="65">
        <f t="shared" si="31"/>
        <v>0</v>
      </c>
      <c r="T107" s="65">
        <f t="shared" si="31"/>
        <v>0</v>
      </c>
      <c r="U107" s="65">
        <f t="shared" si="31"/>
        <v>0</v>
      </c>
      <c r="V107" s="61">
        <f t="shared" si="4"/>
        <v>0</v>
      </c>
      <c r="W107" s="61">
        <f t="shared" si="5"/>
        <v>0</v>
      </c>
      <c r="X107" s="61">
        <f t="shared" si="6"/>
        <v>0</v>
      </c>
      <c r="Y107" s="61">
        <f t="shared" si="7"/>
        <v>0</v>
      </c>
      <c r="Z107" s="61">
        <f t="shared" si="8"/>
        <v>0</v>
      </c>
      <c r="AA107" s="8"/>
    </row>
    <row r="108" spans="1:27" s="9" customFormat="1" ht="21" customHeight="1" x14ac:dyDescent="0.25">
      <c r="A108" s="133"/>
      <c r="B108" s="8"/>
      <c r="C108" s="295"/>
      <c r="D108" s="11"/>
      <c r="E108" s="297"/>
      <c r="F108" s="297"/>
      <c r="G108" s="297"/>
      <c r="H108" s="11"/>
      <c r="I108" s="11"/>
      <c r="J108" s="8">
        <f t="shared" si="1"/>
        <v>0</v>
      </c>
      <c r="K108" s="11"/>
      <c r="L108" s="64"/>
      <c r="M108" s="8">
        <f t="shared" si="2"/>
        <v>0</v>
      </c>
      <c r="N108" s="64"/>
      <c r="O108" s="64"/>
      <c r="P108" s="8">
        <f t="shared" si="3"/>
        <v>18</v>
      </c>
      <c r="Q108" s="65">
        <f t="shared" si="31"/>
        <v>0</v>
      </c>
      <c r="R108" s="65">
        <f t="shared" si="31"/>
        <v>0</v>
      </c>
      <c r="S108" s="65">
        <f t="shared" si="31"/>
        <v>0</v>
      </c>
      <c r="T108" s="65">
        <f t="shared" si="31"/>
        <v>0</v>
      </c>
      <c r="U108" s="65">
        <f t="shared" si="31"/>
        <v>0</v>
      </c>
      <c r="V108" s="61">
        <f t="shared" si="4"/>
        <v>0</v>
      </c>
      <c r="W108" s="61">
        <f t="shared" si="5"/>
        <v>0</v>
      </c>
      <c r="X108" s="61">
        <f t="shared" si="6"/>
        <v>0</v>
      </c>
      <c r="Y108" s="61">
        <f t="shared" si="7"/>
        <v>0</v>
      </c>
      <c r="Z108" s="61">
        <f t="shared" si="8"/>
        <v>0</v>
      </c>
      <c r="AA108" s="8"/>
    </row>
    <row r="109" spans="1:27" s="9" customFormat="1" ht="21" customHeight="1" x14ac:dyDescent="0.25">
      <c r="A109" s="133"/>
      <c r="B109" s="8"/>
      <c r="C109" s="295"/>
      <c r="D109" s="11"/>
      <c r="E109" s="297"/>
      <c r="F109" s="297"/>
      <c r="G109" s="297"/>
      <c r="H109" s="11"/>
      <c r="I109" s="11"/>
      <c r="J109" s="8">
        <f t="shared" si="1"/>
        <v>0</v>
      </c>
      <c r="K109" s="11"/>
      <c r="L109" s="64"/>
      <c r="M109" s="8">
        <f t="shared" si="2"/>
        <v>0</v>
      </c>
      <c r="N109" s="64"/>
      <c r="O109" s="64"/>
      <c r="P109" s="8">
        <f t="shared" si="3"/>
        <v>18</v>
      </c>
      <c r="Q109" s="65">
        <f t="shared" si="31"/>
        <v>0</v>
      </c>
      <c r="R109" s="65">
        <f t="shared" si="31"/>
        <v>0</v>
      </c>
      <c r="S109" s="65">
        <f t="shared" si="31"/>
        <v>0</v>
      </c>
      <c r="T109" s="65">
        <f t="shared" si="31"/>
        <v>0</v>
      </c>
      <c r="U109" s="65">
        <f t="shared" si="31"/>
        <v>0</v>
      </c>
      <c r="V109" s="61">
        <f t="shared" si="4"/>
        <v>0</v>
      </c>
      <c r="W109" s="61">
        <f t="shared" si="5"/>
        <v>0</v>
      </c>
      <c r="X109" s="61">
        <f t="shared" si="6"/>
        <v>0</v>
      </c>
      <c r="Y109" s="61">
        <f t="shared" si="7"/>
        <v>0</v>
      </c>
      <c r="Z109" s="61">
        <f t="shared" si="8"/>
        <v>0</v>
      </c>
      <c r="AA109" s="8"/>
    </row>
    <row r="110" spans="1:27" s="9" customFormat="1" ht="21" customHeight="1" x14ac:dyDescent="0.25">
      <c r="A110" s="133"/>
      <c r="B110" s="8"/>
      <c r="C110" s="295"/>
      <c r="D110" s="11"/>
      <c r="E110" s="297"/>
      <c r="F110" s="297"/>
      <c r="G110" s="297"/>
      <c r="H110" s="11"/>
      <c r="I110" s="11"/>
      <c r="J110" s="8">
        <f t="shared" si="1"/>
        <v>0</v>
      </c>
      <c r="K110" s="11"/>
      <c r="L110" s="64"/>
      <c r="M110" s="8">
        <f t="shared" si="2"/>
        <v>0</v>
      </c>
      <c r="N110" s="64"/>
      <c r="O110" s="64"/>
      <c r="P110" s="8">
        <f t="shared" si="3"/>
        <v>18</v>
      </c>
      <c r="Q110" s="65">
        <f t="shared" si="31"/>
        <v>0</v>
      </c>
      <c r="R110" s="65">
        <f t="shared" si="31"/>
        <v>0</v>
      </c>
      <c r="S110" s="65">
        <f t="shared" si="31"/>
        <v>0</v>
      </c>
      <c r="T110" s="65">
        <f t="shared" si="31"/>
        <v>0</v>
      </c>
      <c r="U110" s="65">
        <f t="shared" si="31"/>
        <v>0</v>
      </c>
      <c r="V110" s="61">
        <f t="shared" si="4"/>
        <v>0</v>
      </c>
      <c r="W110" s="61">
        <f t="shared" si="5"/>
        <v>0</v>
      </c>
      <c r="X110" s="61">
        <f t="shared" si="6"/>
        <v>0</v>
      </c>
      <c r="Y110" s="61">
        <f t="shared" si="7"/>
        <v>0</v>
      </c>
      <c r="Z110" s="61">
        <f t="shared" si="8"/>
        <v>0</v>
      </c>
      <c r="AA110" s="8"/>
    </row>
    <row r="111" spans="1:27" s="9" customFormat="1" ht="21" customHeight="1" x14ac:dyDescent="0.25">
      <c r="A111" s="133"/>
      <c r="B111" s="8"/>
      <c r="C111" s="295"/>
      <c r="D111" s="11"/>
      <c r="E111" s="297"/>
      <c r="F111" s="297"/>
      <c r="G111" s="297"/>
      <c r="H111" s="11"/>
      <c r="I111" s="11"/>
      <c r="J111" s="8">
        <f t="shared" si="1"/>
        <v>0</v>
      </c>
      <c r="K111" s="11"/>
      <c r="L111" s="64"/>
      <c r="M111" s="8">
        <f t="shared" si="2"/>
        <v>0</v>
      </c>
      <c r="N111" s="64"/>
      <c r="O111" s="64"/>
      <c r="P111" s="8">
        <f t="shared" si="3"/>
        <v>18</v>
      </c>
      <c r="Q111" s="65">
        <f t="shared" si="31"/>
        <v>0</v>
      </c>
      <c r="R111" s="65">
        <f t="shared" si="31"/>
        <v>0</v>
      </c>
      <c r="S111" s="65">
        <f t="shared" si="31"/>
        <v>0</v>
      </c>
      <c r="T111" s="65">
        <f t="shared" si="31"/>
        <v>0</v>
      </c>
      <c r="U111" s="65">
        <f t="shared" si="31"/>
        <v>0</v>
      </c>
      <c r="V111" s="61">
        <f t="shared" si="4"/>
        <v>0</v>
      </c>
      <c r="W111" s="61">
        <f t="shared" si="5"/>
        <v>0</v>
      </c>
      <c r="X111" s="61">
        <f t="shared" si="6"/>
        <v>0</v>
      </c>
      <c r="Y111" s="61">
        <f t="shared" si="7"/>
        <v>0</v>
      </c>
      <c r="Z111" s="61">
        <f t="shared" si="8"/>
        <v>0</v>
      </c>
      <c r="AA111" s="8"/>
    </row>
    <row r="112" spans="1:27" s="9" customFormat="1" ht="21" customHeight="1" x14ac:dyDescent="0.25">
      <c r="A112" s="133"/>
      <c r="B112" s="8"/>
      <c r="C112" s="295"/>
      <c r="D112" s="11"/>
      <c r="E112" s="297"/>
      <c r="F112" s="297"/>
      <c r="G112" s="297"/>
      <c r="H112" s="11"/>
      <c r="I112" s="11"/>
      <c r="J112" s="8">
        <f t="shared" si="1"/>
        <v>0</v>
      </c>
      <c r="K112" s="11"/>
      <c r="L112" s="64"/>
      <c r="M112" s="8">
        <f t="shared" si="2"/>
        <v>0</v>
      </c>
      <c r="N112" s="64"/>
      <c r="O112" s="64"/>
      <c r="P112" s="8">
        <f t="shared" si="3"/>
        <v>18</v>
      </c>
      <c r="Q112" s="65">
        <f t="shared" si="31"/>
        <v>0</v>
      </c>
      <c r="R112" s="65">
        <f t="shared" si="31"/>
        <v>0</v>
      </c>
      <c r="S112" s="65">
        <f t="shared" si="31"/>
        <v>0</v>
      </c>
      <c r="T112" s="65">
        <f t="shared" si="31"/>
        <v>0</v>
      </c>
      <c r="U112" s="65">
        <f t="shared" si="31"/>
        <v>0</v>
      </c>
      <c r="V112" s="61">
        <f t="shared" si="4"/>
        <v>0</v>
      </c>
      <c r="W112" s="61">
        <f t="shared" ref="W112:W177" si="32">R112*($G112-$H112)-V112</f>
        <v>0</v>
      </c>
      <c r="X112" s="61">
        <f t="shared" ref="X112:X177" si="33">S112*($G112-$H112)-SUM(V112:W112)</f>
        <v>0</v>
      </c>
      <c r="Y112" s="61">
        <f t="shared" ref="Y112:Y177" si="34">T112*($G112-$H112)-SUM(V112:X112)</f>
        <v>0</v>
      </c>
      <c r="Z112" s="61">
        <f t="shared" ref="Z112:Z177" si="35">U112*($G112-$H112)-SUM(V112:Y112)</f>
        <v>0</v>
      </c>
      <c r="AA112" s="8"/>
    </row>
    <row r="113" spans="1:27" s="9" customFormat="1" ht="21" customHeight="1" x14ac:dyDescent="0.25">
      <c r="A113" s="133"/>
      <c r="B113" s="8"/>
      <c r="C113" s="295"/>
      <c r="D113" s="11"/>
      <c r="E113" s="297"/>
      <c r="F113" s="297"/>
      <c r="G113" s="297"/>
      <c r="H113" s="11"/>
      <c r="I113" s="11"/>
      <c r="J113" s="8">
        <f t="shared" si="1"/>
        <v>0</v>
      </c>
      <c r="K113" s="11"/>
      <c r="L113" s="64"/>
      <c r="M113" s="8">
        <f t="shared" si="2"/>
        <v>0</v>
      </c>
      <c r="N113" s="64"/>
      <c r="O113" s="64"/>
      <c r="P113" s="8">
        <f t="shared" si="3"/>
        <v>18</v>
      </c>
      <c r="Q113" s="65">
        <f t="shared" si="31"/>
        <v>0</v>
      </c>
      <c r="R113" s="65">
        <f t="shared" si="31"/>
        <v>0</v>
      </c>
      <c r="S113" s="65">
        <f t="shared" si="31"/>
        <v>0</v>
      </c>
      <c r="T113" s="65">
        <f t="shared" si="31"/>
        <v>0</v>
      </c>
      <c r="U113" s="65">
        <f t="shared" si="31"/>
        <v>0</v>
      </c>
      <c r="V113" s="61">
        <f t="shared" si="4"/>
        <v>0</v>
      </c>
      <c r="W113" s="61">
        <f t="shared" si="32"/>
        <v>0</v>
      </c>
      <c r="X113" s="61">
        <f t="shared" si="33"/>
        <v>0</v>
      </c>
      <c r="Y113" s="61">
        <f t="shared" si="34"/>
        <v>0</v>
      </c>
      <c r="Z113" s="61">
        <f t="shared" si="35"/>
        <v>0</v>
      </c>
      <c r="AA113" s="8"/>
    </row>
    <row r="114" spans="1:27" s="9" customFormat="1" ht="21" customHeight="1" x14ac:dyDescent="0.25">
      <c r="A114" s="133"/>
      <c r="B114" s="8"/>
      <c r="C114" s="295"/>
      <c r="D114" s="11"/>
      <c r="E114" s="297"/>
      <c r="F114" s="297"/>
      <c r="G114" s="297"/>
      <c r="H114" s="11"/>
      <c r="I114" s="11"/>
      <c r="J114" s="8">
        <f t="shared" ref="J114:J177" si="36">+IF(D114=1,(G114-H114-I114),IF(D114=2,(G114-H114-I114),0))</f>
        <v>0</v>
      </c>
      <c r="K114" s="11"/>
      <c r="L114" s="64"/>
      <c r="M114" s="8">
        <f t="shared" si="2"/>
        <v>0</v>
      </c>
      <c r="N114" s="64"/>
      <c r="O114" s="64"/>
      <c r="P114" s="8">
        <f t="shared" si="3"/>
        <v>18</v>
      </c>
      <c r="Q114" s="65">
        <f t="shared" si="31"/>
        <v>0</v>
      </c>
      <c r="R114" s="65">
        <f t="shared" si="31"/>
        <v>0</v>
      </c>
      <c r="S114" s="65">
        <f t="shared" si="31"/>
        <v>0</v>
      </c>
      <c r="T114" s="65">
        <f t="shared" si="31"/>
        <v>0</v>
      </c>
      <c r="U114" s="65">
        <f t="shared" si="31"/>
        <v>0</v>
      </c>
      <c r="V114" s="61">
        <f t="shared" si="4"/>
        <v>0</v>
      </c>
      <c r="W114" s="61">
        <f t="shared" si="32"/>
        <v>0</v>
      </c>
      <c r="X114" s="61">
        <f t="shared" si="33"/>
        <v>0</v>
      </c>
      <c r="Y114" s="61">
        <f t="shared" si="34"/>
        <v>0</v>
      </c>
      <c r="Z114" s="61">
        <f t="shared" si="35"/>
        <v>0</v>
      </c>
      <c r="AA114" s="8"/>
    </row>
    <row r="115" spans="1:27" s="9" customFormat="1" ht="21" customHeight="1" x14ac:dyDescent="0.25">
      <c r="A115" s="133"/>
      <c r="B115" s="8"/>
      <c r="C115" s="295"/>
      <c r="D115" s="11"/>
      <c r="E115" s="297"/>
      <c r="F115" s="297"/>
      <c r="G115" s="297"/>
      <c r="H115" s="11"/>
      <c r="I115" s="11"/>
      <c r="J115" s="8">
        <f t="shared" si="36"/>
        <v>0</v>
      </c>
      <c r="K115" s="11"/>
      <c r="L115" s="64"/>
      <c r="M115" s="8">
        <f t="shared" ref="M115:M178" si="37">+L115*12</f>
        <v>0</v>
      </c>
      <c r="N115" s="64"/>
      <c r="O115" s="64"/>
      <c r="P115" s="8">
        <f t="shared" ref="P115:P178" si="38">+N115+O115+18</f>
        <v>18</v>
      </c>
      <c r="Q115" s="65">
        <f t="shared" ref="Q115:U146" si="39">IFERROR(IF(AND((Q$182-$P115)/$M115&gt;0,(Q$182-$P115)/$M115&lt;1),(Q$182-$P115)/$M115,IF((Q$182-$P115)/$M115&gt;0,1,0)),0)</f>
        <v>0</v>
      </c>
      <c r="R115" s="65">
        <f t="shared" si="39"/>
        <v>0</v>
      </c>
      <c r="S115" s="65">
        <f t="shared" si="39"/>
        <v>0</v>
      </c>
      <c r="T115" s="65">
        <f t="shared" si="39"/>
        <v>0</v>
      </c>
      <c r="U115" s="65">
        <f t="shared" si="39"/>
        <v>0</v>
      </c>
      <c r="V115" s="61">
        <f t="shared" ref="V115:V178" si="40">Q115*($G115-$H115)</f>
        <v>0</v>
      </c>
      <c r="W115" s="61">
        <f t="shared" si="32"/>
        <v>0</v>
      </c>
      <c r="X115" s="61">
        <f t="shared" si="33"/>
        <v>0</v>
      </c>
      <c r="Y115" s="61">
        <f t="shared" si="34"/>
        <v>0</v>
      </c>
      <c r="Z115" s="61">
        <f t="shared" si="35"/>
        <v>0</v>
      </c>
      <c r="AA115" s="8"/>
    </row>
    <row r="116" spans="1:27" s="9" customFormat="1" ht="21" customHeight="1" x14ac:dyDescent="0.25">
      <c r="A116" s="133"/>
      <c r="B116" s="8"/>
      <c r="C116" s="295"/>
      <c r="D116" s="11"/>
      <c r="E116" s="297"/>
      <c r="F116" s="297"/>
      <c r="G116" s="297"/>
      <c r="H116" s="11"/>
      <c r="I116" s="11"/>
      <c r="J116" s="8">
        <f t="shared" si="36"/>
        <v>0</v>
      </c>
      <c r="K116" s="11"/>
      <c r="L116" s="64"/>
      <c r="M116" s="8">
        <f t="shared" si="37"/>
        <v>0</v>
      </c>
      <c r="N116" s="64"/>
      <c r="O116" s="64"/>
      <c r="P116" s="8">
        <f t="shared" si="38"/>
        <v>18</v>
      </c>
      <c r="Q116" s="65">
        <f t="shared" si="39"/>
        <v>0</v>
      </c>
      <c r="R116" s="65">
        <f t="shared" si="39"/>
        <v>0</v>
      </c>
      <c r="S116" s="65">
        <f t="shared" si="39"/>
        <v>0</v>
      </c>
      <c r="T116" s="65">
        <f t="shared" si="39"/>
        <v>0</v>
      </c>
      <c r="U116" s="65">
        <f t="shared" si="39"/>
        <v>0</v>
      </c>
      <c r="V116" s="61">
        <f t="shared" si="40"/>
        <v>0</v>
      </c>
      <c r="W116" s="61">
        <f t="shared" si="32"/>
        <v>0</v>
      </c>
      <c r="X116" s="61">
        <f t="shared" si="33"/>
        <v>0</v>
      </c>
      <c r="Y116" s="61">
        <f t="shared" si="34"/>
        <v>0</v>
      </c>
      <c r="Z116" s="61">
        <f t="shared" si="35"/>
        <v>0</v>
      </c>
      <c r="AA116" s="8"/>
    </row>
    <row r="117" spans="1:27" s="9" customFormat="1" ht="21" customHeight="1" x14ac:dyDescent="0.25">
      <c r="A117" s="133"/>
      <c r="B117" s="8"/>
      <c r="C117" s="295"/>
      <c r="D117" s="11"/>
      <c r="E117" s="297"/>
      <c r="F117" s="297"/>
      <c r="G117" s="297"/>
      <c r="H117" s="11"/>
      <c r="I117" s="11"/>
      <c r="J117" s="8">
        <f t="shared" si="36"/>
        <v>0</v>
      </c>
      <c r="K117" s="11"/>
      <c r="L117" s="64"/>
      <c r="M117" s="8">
        <f t="shared" si="37"/>
        <v>0</v>
      </c>
      <c r="N117" s="64"/>
      <c r="O117" s="64"/>
      <c r="P117" s="8">
        <f t="shared" si="38"/>
        <v>18</v>
      </c>
      <c r="Q117" s="65">
        <f t="shared" si="39"/>
        <v>0</v>
      </c>
      <c r="R117" s="65">
        <f t="shared" si="39"/>
        <v>0</v>
      </c>
      <c r="S117" s="65">
        <f t="shared" si="39"/>
        <v>0</v>
      </c>
      <c r="T117" s="65">
        <f t="shared" si="39"/>
        <v>0</v>
      </c>
      <c r="U117" s="65">
        <f t="shared" si="39"/>
        <v>0</v>
      </c>
      <c r="V117" s="61">
        <f t="shared" si="40"/>
        <v>0</v>
      </c>
      <c r="W117" s="61">
        <f t="shared" si="32"/>
        <v>0</v>
      </c>
      <c r="X117" s="61">
        <f t="shared" si="33"/>
        <v>0</v>
      </c>
      <c r="Y117" s="61">
        <f t="shared" si="34"/>
        <v>0</v>
      </c>
      <c r="Z117" s="61">
        <f t="shared" si="35"/>
        <v>0</v>
      </c>
      <c r="AA117" s="8"/>
    </row>
    <row r="118" spans="1:27" s="9" customFormat="1" ht="21" customHeight="1" x14ac:dyDescent="0.25">
      <c r="A118" s="133"/>
      <c r="B118" s="8"/>
      <c r="C118" s="295"/>
      <c r="D118" s="11"/>
      <c r="E118" s="297"/>
      <c r="F118" s="297"/>
      <c r="G118" s="297"/>
      <c r="H118" s="11"/>
      <c r="I118" s="11"/>
      <c r="J118" s="8">
        <f t="shared" si="36"/>
        <v>0</v>
      </c>
      <c r="K118" s="11"/>
      <c r="L118" s="64"/>
      <c r="M118" s="8">
        <f t="shared" si="37"/>
        <v>0</v>
      </c>
      <c r="N118" s="64"/>
      <c r="O118" s="64"/>
      <c r="P118" s="8">
        <f t="shared" si="38"/>
        <v>18</v>
      </c>
      <c r="Q118" s="65">
        <f t="shared" si="39"/>
        <v>0</v>
      </c>
      <c r="R118" s="65">
        <f t="shared" si="39"/>
        <v>0</v>
      </c>
      <c r="S118" s="65">
        <f t="shared" si="39"/>
        <v>0</v>
      </c>
      <c r="T118" s="65">
        <f t="shared" si="39"/>
        <v>0</v>
      </c>
      <c r="U118" s="65">
        <f t="shared" si="39"/>
        <v>0</v>
      </c>
      <c r="V118" s="61">
        <f t="shared" si="40"/>
        <v>0</v>
      </c>
      <c r="W118" s="61">
        <f t="shared" si="32"/>
        <v>0</v>
      </c>
      <c r="X118" s="61">
        <f t="shared" si="33"/>
        <v>0</v>
      </c>
      <c r="Y118" s="61">
        <f t="shared" si="34"/>
        <v>0</v>
      </c>
      <c r="Z118" s="61">
        <f t="shared" si="35"/>
        <v>0</v>
      </c>
      <c r="AA118" s="8"/>
    </row>
    <row r="119" spans="1:27" s="222" customFormat="1" ht="21" customHeight="1" x14ac:dyDescent="0.25">
      <c r="A119" s="221"/>
      <c r="B119" s="102"/>
      <c r="C119" s="295"/>
      <c r="D119" s="102"/>
      <c r="E119" s="297"/>
      <c r="F119" s="297"/>
      <c r="G119" s="297"/>
      <c r="H119" s="142"/>
      <c r="I119" s="102"/>
      <c r="J119" s="8">
        <f t="shared" si="36"/>
        <v>0</v>
      </c>
      <c r="K119" s="102"/>
      <c r="L119" s="64"/>
      <c r="M119" s="8">
        <f t="shared" si="37"/>
        <v>0</v>
      </c>
      <c r="N119" s="64"/>
      <c r="O119" s="64"/>
      <c r="P119" s="8">
        <f t="shared" si="38"/>
        <v>18</v>
      </c>
      <c r="Q119" s="65">
        <f t="shared" si="39"/>
        <v>0</v>
      </c>
      <c r="R119" s="65">
        <f t="shared" si="39"/>
        <v>0</v>
      </c>
      <c r="S119" s="65">
        <f t="shared" si="39"/>
        <v>0</v>
      </c>
      <c r="T119" s="65">
        <f t="shared" si="39"/>
        <v>0</v>
      </c>
      <c r="U119" s="65">
        <f t="shared" si="39"/>
        <v>0</v>
      </c>
      <c r="V119" s="61">
        <f t="shared" si="40"/>
        <v>0</v>
      </c>
      <c r="W119" s="61">
        <f t="shared" si="32"/>
        <v>0</v>
      </c>
      <c r="X119" s="61">
        <f t="shared" si="33"/>
        <v>0</v>
      </c>
      <c r="Y119" s="61">
        <f t="shared" si="34"/>
        <v>0</v>
      </c>
      <c r="Z119" s="61">
        <f t="shared" si="35"/>
        <v>0</v>
      </c>
      <c r="AA119" s="102"/>
    </row>
    <row r="120" spans="1:27" s="222" customFormat="1" ht="21" customHeight="1" x14ac:dyDescent="0.25">
      <c r="A120" s="221"/>
      <c r="B120" s="102"/>
      <c r="C120" s="295"/>
      <c r="D120" s="102"/>
      <c r="E120" s="297"/>
      <c r="F120" s="297"/>
      <c r="G120" s="297"/>
      <c r="H120" s="142"/>
      <c r="I120" s="102"/>
      <c r="J120" s="8">
        <f t="shared" si="36"/>
        <v>0</v>
      </c>
      <c r="K120" s="102"/>
      <c r="L120" s="64"/>
      <c r="M120" s="8">
        <f t="shared" si="37"/>
        <v>0</v>
      </c>
      <c r="N120" s="64"/>
      <c r="O120" s="64"/>
      <c r="P120" s="8">
        <f t="shared" si="38"/>
        <v>18</v>
      </c>
      <c r="Q120" s="65">
        <f t="shared" si="39"/>
        <v>0</v>
      </c>
      <c r="R120" s="65">
        <f t="shared" si="39"/>
        <v>0</v>
      </c>
      <c r="S120" s="65">
        <f t="shared" si="39"/>
        <v>0</v>
      </c>
      <c r="T120" s="65">
        <f t="shared" si="39"/>
        <v>0</v>
      </c>
      <c r="U120" s="65">
        <f t="shared" si="39"/>
        <v>0</v>
      </c>
      <c r="V120" s="61">
        <f t="shared" si="40"/>
        <v>0</v>
      </c>
      <c r="W120" s="61">
        <f t="shared" si="32"/>
        <v>0</v>
      </c>
      <c r="X120" s="61">
        <f t="shared" si="33"/>
        <v>0</v>
      </c>
      <c r="Y120" s="61">
        <f t="shared" si="34"/>
        <v>0</v>
      </c>
      <c r="Z120" s="61">
        <f t="shared" si="35"/>
        <v>0</v>
      </c>
      <c r="AA120" s="102"/>
    </row>
    <row r="121" spans="1:27" s="222" customFormat="1" ht="21" customHeight="1" x14ac:dyDescent="0.25">
      <c r="A121" s="221"/>
      <c r="B121" s="102"/>
      <c r="C121" s="295"/>
      <c r="D121" s="102"/>
      <c r="E121" s="297"/>
      <c r="F121" s="297"/>
      <c r="G121" s="297"/>
      <c r="H121" s="142"/>
      <c r="I121" s="102"/>
      <c r="J121" s="8">
        <f t="shared" si="36"/>
        <v>0</v>
      </c>
      <c r="K121" s="102"/>
      <c r="L121" s="64"/>
      <c r="M121" s="8">
        <f t="shared" si="37"/>
        <v>0</v>
      </c>
      <c r="N121" s="64"/>
      <c r="O121" s="64"/>
      <c r="P121" s="8">
        <f t="shared" si="38"/>
        <v>18</v>
      </c>
      <c r="Q121" s="65">
        <f t="shared" si="39"/>
        <v>0</v>
      </c>
      <c r="R121" s="65">
        <f t="shared" si="39"/>
        <v>0</v>
      </c>
      <c r="S121" s="65">
        <f t="shared" si="39"/>
        <v>0</v>
      </c>
      <c r="T121" s="65">
        <f t="shared" si="39"/>
        <v>0</v>
      </c>
      <c r="U121" s="65">
        <f t="shared" si="39"/>
        <v>0</v>
      </c>
      <c r="V121" s="61">
        <f t="shared" si="40"/>
        <v>0</v>
      </c>
      <c r="W121" s="61">
        <f t="shared" si="32"/>
        <v>0</v>
      </c>
      <c r="X121" s="61">
        <f t="shared" si="33"/>
        <v>0</v>
      </c>
      <c r="Y121" s="61">
        <f t="shared" si="34"/>
        <v>0</v>
      </c>
      <c r="Z121" s="61">
        <f t="shared" si="35"/>
        <v>0</v>
      </c>
      <c r="AA121" s="102"/>
    </row>
    <row r="122" spans="1:27" s="222" customFormat="1" ht="21" customHeight="1" x14ac:dyDescent="0.25">
      <c r="A122" s="221"/>
      <c r="B122" s="102"/>
      <c r="C122" s="295"/>
      <c r="D122" s="102"/>
      <c r="E122" s="297"/>
      <c r="F122" s="297"/>
      <c r="G122" s="297"/>
      <c r="H122" s="142"/>
      <c r="I122" s="102"/>
      <c r="J122" s="8">
        <f t="shared" si="36"/>
        <v>0</v>
      </c>
      <c r="K122" s="102"/>
      <c r="L122" s="64"/>
      <c r="M122" s="8">
        <f t="shared" si="37"/>
        <v>0</v>
      </c>
      <c r="N122" s="64"/>
      <c r="O122" s="64"/>
      <c r="P122" s="8">
        <f t="shared" si="38"/>
        <v>18</v>
      </c>
      <c r="Q122" s="65">
        <f t="shared" si="39"/>
        <v>0</v>
      </c>
      <c r="R122" s="65">
        <f t="shared" si="39"/>
        <v>0</v>
      </c>
      <c r="S122" s="65">
        <f t="shared" si="39"/>
        <v>0</v>
      </c>
      <c r="T122" s="65">
        <f t="shared" si="39"/>
        <v>0</v>
      </c>
      <c r="U122" s="65">
        <f t="shared" si="39"/>
        <v>0</v>
      </c>
      <c r="V122" s="61">
        <f t="shared" si="40"/>
        <v>0</v>
      </c>
      <c r="W122" s="61">
        <f t="shared" si="32"/>
        <v>0</v>
      </c>
      <c r="X122" s="61">
        <f t="shared" si="33"/>
        <v>0</v>
      </c>
      <c r="Y122" s="61">
        <f t="shared" si="34"/>
        <v>0</v>
      </c>
      <c r="Z122" s="61">
        <f t="shared" si="35"/>
        <v>0</v>
      </c>
      <c r="AA122" s="102"/>
    </row>
    <row r="123" spans="1:27" s="222" customFormat="1" ht="21" customHeight="1" x14ac:dyDescent="0.25">
      <c r="A123" s="221"/>
      <c r="B123" s="102"/>
      <c r="C123" s="295"/>
      <c r="D123" s="102"/>
      <c r="E123" s="297"/>
      <c r="F123" s="297"/>
      <c r="G123" s="297"/>
      <c r="H123" s="142"/>
      <c r="I123" s="102"/>
      <c r="J123" s="8">
        <f t="shared" si="36"/>
        <v>0</v>
      </c>
      <c r="K123" s="102"/>
      <c r="L123" s="64"/>
      <c r="M123" s="8">
        <f t="shared" si="37"/>
        <v>0</v>
      </c>
      <c r="N123" s="64"/>
      <c r="O123" s="64"/>
      <c r="P123" s="8">
        <f t="shared" si="38"/>
        <v>18</v>
      </c>
      <c r="Q123" s="65">
        <f t="shared" si="39"/>
        <v>0</v>
      </c>
      <c r="R123" s="65">
        <f t="shared" si="39"/>
        <v>0</v>
      </c>
      <c r="S123" s="65">
        <f t="shared" si="39"/>
        <v>0</v>
      </c>
      <c r="T123" s="65">
        <f t="shared" si="39"/>
        <v>0</v>
      </c>
      <c r="U123" s="65">
        <f t="shared" si="39"/>
        <v>0</v>
      </c>
      <c r="V123" s="61">
        <f t="shared" si="40"/>
        <v>0</v>
      </c>
      <c r="W123" s="61">
        <f t="shared" si="32"/>
        <v>0</v>
      </c>
      <c r="X123" s="61">
        <f t="shared" si="33"/>
        <v>0</v>
      </c>
      <c r="Y123" s="61">
        <f t="shared" si="34"/>
        <v>0</v>
      </c>
      <c r="Z123" s="61">
        <f t="shared" si="35"/>
        <v>0</v>
      </c>
      <c r="AA123" s="102"/>
    </row>
    <row r="124" spans="1:27" s="222" customFormat="1" ht="21" customHeight="1" x14ac:dyDescent="0.25">
      <c r="A124" s="221"/>
      <c r="B124" s="102"/>
      <c r="C124" s="295"/>
      <c r="D124" s="102"/>
      <c r="E124" s="297"/>
      <c r="F124" s="297"/>
      <c r="G124" s="297"/>
      <c r="H124" s="142"/>
      <c r="I124" s="102"/>
      <c r="J124" s="8">
        <f t="shared" si="36"/>
        <v>0</v>
      </c>
      <c r="K124" s="102"/>
      <c r="L124" s="64"/>
      <c r="M124" s="8">
        <f t="shared" si="37"/>
        <v>0</v>
      </c>
      <c r="N124" s="64"/>
      <c r="O124" s="64"/>
      <c r="P124" s="8">
        <f t="shared" si="38"/>
        <v>18</v>
      </c>
      <c r="Q124" s="65">
        <f t="shared" si="39"/>
        <v>0</v>
      </c>
      <c r="R124" s="65">
        <f t="shared" si="39"/>
        <v>0</v>
      </c>
      <c r="S124" s="65">
        <f t="shared" si="39"/>
        <v>0</v>
      </c>
      <c r="T124" s="65">
        <f t="shared" si="39"/>
        <v>0</v>
      </c>
      <c r="U124" s="65">
        <f t="shared" si="39"/>
        <v>0</v>
      </c>
      <c r="V124" s="61">
        <f t="shared" si="40"/>
        <v>0</v>
      </c>
      <c r="W124" s="61">
        <f t="shared" si="32"/>
        <v>0</v>
      </c>
      <c r="X124" s="61">
        <f t="shared" si="33"/>
        <v>0</v>
      </c>
      <c r="Y124" s="61">
        <f t="shared" si="34"/>
        <v>0</v>
      </c>
      <c r="Z124" s="61">
        <f t="shared" si="35"/>
        <v>0</v>
      </c>
      <c r="AA124" s="102"/>
    </row>
    <row r="125" spans="1:27" s="9" customFormat="1" ht="21" customHeight="1" x14ac:dyDescent="0.25">
      <c r="A125" s="133"/>
      <c r="B125" s="8"/>
      <c r="C125" s="295"/>
      <c r="D125" s="11"/>
      <c r="E125" s="297"/>
      <c r="F125" s="297"/>
      <c r="G125" s="297"/>
      <c r="H125" s="11"/>
      <c r="I125" s="11"/>
      <c r="J125" s="8">
        <f t="shared" si="36"/>
        <v>0</v>
      </c>
      <c r="K125" s="11"/>
      <c r="L125" s="64"/>
      <c r="M125" s="8">
        <f t="shared" si="37"/>
        <v>0</v>
      </c>
      <c r="N125" s="64"/>
      <c r="O125" s="64"/>
      <c r="P125" s="8">
        <f t="shared" si="38"/>
        <v>18</v>
      </c>
      <c r="Q125" s="65">
        <f t="shared" si="39"/>
        <v>0</v>
      </c>
      <c r="R125" s="65">
        <f t="shared" si="39"/>
        <v>0</v>
      </c>
      <c r="S125" s="65">
        <f t="shared" si="39"/>
        <v>0</v>
      </c>
      <c r="T125" s="65">
        <f t="shared" si="39"/>
        <v>0</v>
      </c>
      <c r="U125" s="65">
        <f t="shared" si="39"/>
        <v>0</v>
      </c>
      <c r="V125" s="61">
        <f t="shared" si="40"/>
        <v>0</v>
      </c>
      <c r="W125" s="61">
        <f t="shared" si="32"/>
        <v>0</v>
      </c>
      <c r="X125" s="61">
        <f t="shared" si="33"/>
        <v>0</v>
      </c>
      <c r="Y125" s="61">
        <f t="shared" si="34"/>
        <v>0</v>
      </c>
      <c r="Z125" s="61">
        <f t="shared" si="35"/>
        <v>0</v>
      </c>
      <c r="AA125" s="8"/>
    </row>
    <row r="126" spans="1:27" s="9" customFormat="1" ht="21" customHeight="1" x14ac:dyDescent="0.25">
      <c r="A126" s="133"/>
      <c r="B126" s="8"/>
      <c r="C126" s="295"/>
      <c r="D126" s="11"/>
      <c r="E126" s="297"/>
      <c r="F126" s="297"/>
      <c r="G126" s="297"/>
      <c r="H126" s="11"/>
      <c r="I126" s="11"/>
      <c r="J126" s="8">
        <f t="shared" si="36"/>
        <v>0</v>
      </c>
      <c r="K126" s="11"/>
      <c r="L126" s="64"/>
      <c r="M126" s="8">
        <f t="shared" si="37"/>
        <v>0</v>
      </c>
      <c r="N126" s="64"/>
      <c r="O126" s="64"/>
      <c r="P126" s="8">
        <f t="shared" si="38"/>
        <v>18</v>
      </c>
      <c r="Q126" s="65">
        <f t="shared" si="39"/>
        <v>0</v>
      </c>
      <c r="R126" s="65">
        <f t="shared" si="39"/>
        <v>0</v>
      </c>
      <c r="S126" s="65">
        <f t="shared" si="39"/>
        <v>0</v>
      </c>
      <c r="T126" s="65">
        <f t="shared" si="39"/>
        <v>0</v>
      </c>
      <c r="U126" s="65">
        <f t="shared" si="39"/>
        <v>0</v>
      </c>
      <c r="V126" s="61">
        <f t="shared" si="40"/>
        <v>0</v>
      </c>
      <c r="W126" s="61">
        <f t="shared" si="32"/>
        <v>0</v>
      </c>
      <c r="X126" s="61">
        <f t="shared" si="33"/>
        <v>0</v>
      </c>
      <c r="Y126" s="61">
        <f t="shared" si="34"/>
        <v>0</v>
      </c>
      <c r="Z126" s="61">
        <f t="shared" si="35"/>
        <v>0</v>
      </c>
      <c r="AA126" s="8"/>
    </row>
    <row r="127" spans="1:27" s="9" customFormat="1" ht="21" customHeight="1" x14ac:dyDescent="0.25">
      <c r="A127" s="133"/>
      <c r="B127" s="8"/>
      <c r="C127" s="295"/>
      <c r="D127" s="11"/>
      <c r="E127" s="297"/>
      <c r="F127" s="297"/>
      <c r="G127" s="297"/>
      <c r="H127" s="11"/>
      <c r="I127" s="11"/>
      <c r="J127" s="8">
        <f t="shared" si="36"/>
        <v>0</v>
      </c>
      <c r="K127" s="11"/>
      <c r="L127" s="64"/>
      <c r="M127" s="8">
        <f t="shared" si="37"/>
        <v>0</v>
      </c>
      <c r="N127" s="64"/>
      <c r="O127" s="64"/>
      <c r="P127" s="8">
        <f t="shared" si="38"/>
        <v>18</v>
      </c>
      <c r="Q127" s="65">
        <f t="shared" si="39"/>
        <v>0</v>
      </c>
      <c r="R127" s="65">
        <f t="shared" si="39"/>
        <v>0</v>
      </c>
      <c r="S127" s="65">
        <f t="shared" si="39"/>
        <v>0</v>
      </c>
      <c r="T127" s="65">
        <f t="shared" si="39"/>
        <v>0</v>
      </c>
      <c r="U127" s="65">
        <f t="shared" si="39"/>
        <v>0</v>
      </c>
      <c r="V127" s="61">
        <f t="shared" si="40"/>
        <v>0</v>
      </c>
      <c r="W127" s="61">
        <f t="shared" si="32"/>
        <v>0</v>
      </c>
      <c r="X127" s="61">
        <f t="shared" si="33"/>
        <v>0</v>
      </c>
      <c r="Y127" s="61">
        <f t="shared" si="34"/>
        <v>0</v>
      </c>
      <c r="Z127" s="61">
        <f t="shared" si="35"/>
        <v>0</v>
      </c>
      <c r="AA127" s="8"/>
    </row>
    <row r="128" spans="1:27" s="9" customFormat="1" ht="21" customHeight="1" x14ac:dyDescent="0.25">
      <c r="A128" s="133"/>
      <c r="B128" s="8"/>
      <c r="C128" s="295"/>
      <c r="D128" s="11"/>
      <c r="E128" s="297"/>
      <c r="F128" s="297"/>
      <c r="G128" s="297"/>
      <c r="H128" s="11"/>
      <c r="I128" s="11"/>
      <c r="J128" s="8">
        <f t="shared" si="36"/>
        <v>0</v>
      </c>
      <c r="K128" s="11"/>
      <c r="L128" s="64"/>
      <c r="M128" s="8">
        <f t="shared" si="37"/>
        <v>0</v>
      </c>
      <c r="N128" s="64"/>
      <c r="O128" s="64"/>
      <c r="P128" s="8">
        <f t="shared" si="38"/>
        <v>18</v>
      </c>
      <c r="Q128" s="65">
        <f t="shared" si="39"/>
        <v>0</v>
      </c>
      <c r="R128" s="65">
        <f t="shared" si="39"/>
        <v>0</v>
      </c>
      <c r="S128" s="65">
        <f t="shared" si="39"/>
        <v>0</v>
      </c>
      <c r="T128" s="65">
        <f t="shared" si="39"/>
        <v>0</v>
      </c>
      <c r="U128" s="65">
        <f t="shared" si="39"/>
        <v>0</v>
      </c>
      <c r="V128" s="61">
        <f t="shared" si="40"/>
        <v>0</v>
      </c>
      <c r="W128" s="61">
        <f t="shared" si="32"/>
        <v>0</v>
      </c>
      <c r="X128" s="61">
        <f t="shared" si="33"/>
        <v>0</v>
      </c>
      <c r="Y128" s="61">
        <f t="shared" si="34"/>
        <v>0</v>
      </c>
      <c r="Z128" s="61">
        <f t="shared" si="35"/>
        <v>0</v>
      </c>
      <c r="AA128" s="8"/>
    </row>
    <row r="129" spans="1:27" s="222" customFormat="1" ht="21" customHeight="1" x14ac:dyDescent="0.25">
      <c r="A129" s="221"/>
      <c r="B129" s="102"/>
      <c r="C129" s="295"/>
      <c r="D129" s="102"/>
      <c r="E129" s="297"/>
      <c r="F129" s="297"/>
      <c r="G129" s="297"/>
      <c r="H129" s="102"/>
      <c r="I129" s="102"/>
      <c r="J129" s="8">
        <f t="shared" si="36"/>
        <v>0</v>
      </c>
      <c r="K129" s="102"/>
      <c r="L129" s="64"/>
      <c r="M129" s="8">
        <f t="shared" si="37"/>
        <v>0</v>
      </c>
      <c r="N129" s="64"/>
      <c r="O129" s="64"/>
      <c r="P129" s="8">
        <f t="shared" si="38"/>
        <v>18</v>
      </c>
      <c r="Q129" s="65">
        <f t="shared" si="39"/>
        <v>0</v>
      </c>
      <c r="R129" s="65">
        <f t="shared" si="39"/>
        <v>0</v>
      </c>
      <c r="S129" s="65">
        <f t="shared" si="39"/>
        <v>0</v>
      </c>
      <c r="T129" s="65">
        <f t="shared" si="39"/>
        <v>0</v>
      </c>
      <c r="U129" s="65">
        <f t="shared" si="39"/>
        <v>0</v>
      </c>
      <c r="V129" s="61">
        <f t="shared" si="40"/>
        <v>0</v>
      </c>
      <c r="W129" s="61">
        <f t="shared" si="32"/>
        <v>0</v>
      </c>
      <c r="X129" s="61">
        <f t="shared" si="33"/>
        <v>0</v>
      </c>
      <c r="Y129" s="61">
        <f t="shared" si="34"/>
        <v>0</v>
      </c>
      <c r="Z129" s="61">
        <f t="shared" si="35"/>
        <v>0</v>
      </c>
      <c r="AA129" s="102"/>
    </row>
    <row r="130" spans="1:27" s="9" customFormat="1" ht="21" customHeight="1" x14ac:dyDescent="0.25">
      <c r="A130" s="133"/>
      <c r="B130" s="8"/>
      <c r="C130" s="295"/>
      <c r="D130" s="11"/>
      <c r="E130" s="297"/>
      <c r="F130" s="297"/>
      <c r="G130" s="297"/>
      <c r="H130" s="11"/>
      <c r="I130" s="11"/>
      <c r="J130" s="8">
        <f t="shared" si="36"/>
        <v>0</v>
      </c>
      <c r="K130" s="11"/>
      <c r="L130" s="64"/>
      <c r="M130" s="8">
        <f t="shared" si="37"/>
        <v>0</v>
      </c>
      <c r="N130" s="64"/>
      <c r="O130" s="64"/>
      <c r="P130" s="8">
        <f t="shared" si="38"/>
        <v>18</v>
      </c>
      <c r="Q130" s="65">
        <f t="shared" si="39"/>
        <v>0</v>
      </c>
      <c r="R130" s="65">
        <f t="shared" si="39"/>
        <v>0</v>
      </c>
      <c r="S130" s="65">
        <f t="shared" si="39"/>
        <v>0</v>
      </c>
      <c r="T130" s="65">
        <f t="shared" si="39"/>
        <v>0</v>
      </c>
      <c r="U130" s="65">
        <f t="shared" si="39"/>
        <v>0</v>
      </c>
      <c r="V130" s="61">
        <f t="shared" si="40"/>
        <v>0</v>
      </c>
      <c r="W130" s="61">
        <f t="shared" si="32"/>
        <v>0</v>
      </c>
      <c r="X130" s="61">
        <f t="shared" si="33"/>
        <v>0</v>
      </c>
      <c r="Y130" s="61">
        <f t="shared" si="34"/>
        <v>0</v>
      </c>
      <c r="Z130" s="61">
        <f t="shared" si="35"/>
        <v>0</v>
      </c>
      <c r="AA130" s="8"/>
    </row>
    <row r="131" spans="1:27" s="9" customFormat="1" ht="21" customHeight="1" x14ac:dyDescent="0.25">
      <c r="A131" s="133"/>
      <c r="B131" s="8"/>
      <c r="C131" s="295"/>
      <c r="D131" s="11"/>
      <c r="E131" s="297"/>
      <c r="F131" s="297"/>
      <c r="G131" s="297"/>
      <c r="H131" s="11"/>
      <c r="I131" s="11"/>
      <c r="J131" s="8">
        <f t="shared" si="36"/>
        <v>0</v>
      </c>
      <c r="K131" s="11"/>
      <c r="L131" s="64"/>
      <c r="M131" s="8">
        <f t="shared" si="37"/>
        <v>0</v>
      </c>
      <c r="N131" s="64"/>
      <c r="O131" s="64"/>
      <c r="P131" s="8">
        <f t="shared" si="38"/>
        <v>18</v>
      </c>
      <c r="Q131" s="65">
        <f t="shared" si="39"/>
        <v>0</v>
      </c>
      <c r="R131" s="65">
        <f t="shared" si="39"/>
        <v>0</v>
      </c>
      <c r="S131" s="65">
        <f t="shared" si="39"/>
        <v>0</v>
      </c>
      <c r="T131" s="65">
        <f t="shared" si="39"/>
        <v>0</v>
      </c>
      <c r="U131" s="65">
        <f t="shared" si="39"/>
        <v>0</v>
      </c>
      <c r="V131" s="61">
        <f t="shared" si="40"/>
        <v>0</v>
      </c>
      <c r="W131" s="61">
        <f t="shared" si="32"/>
        <v>0</v>
      </c>
      <c r="X131" s="61">
        <f t="shared" si="33"/>
        <v>0</v>
      </c>
      <c r="Y131" s="61">
        <f t="shared" si="34"/>
        <v>0</v>
      </c>
      <c r="Z131" s="61">
        <f t="shared" si="35"/>
        <v>0</v>
      </c>
      <c r="AA131" s="8"/>
    </row>
    <row r="132" spans="1:27" s="9" customFormat="1" ht="21" customHeight="1" x14ac:dyDescent="0.25">
      <c r="A132" s="133"/>
      <c r="B132" s="8"/>
      <c r="C132" s="295"/>
      <c r="D132" s="11"/>
      <c r="E132" s="297"/>
      <c r="F132" s="297"/>
      <c r="G132" s="297"/>
      <c r="H132" s="11"/>
      <c r="I132" s="11"/>
      <c r="J132" s="8">
        <f t="shared" si="36"/>
        <v>0</v>
      </c>
      <c r="K132" s="11"/>
      <c r="L132" s="64"/>
      <c r="M132" s="8">
        <f t="shared" si="37"/>
        <v>0</v>
      </c>
      <c r="N132" s="64"/>
      <c r="O132" s="64"/>
      <c r="P132" s="8">
        <f t="shared" si="38"/>
        <v>18</v>
      </c>
      <c r="Q132" s="65">
        <f t="shared" si="39"/>
        <v>0</v>
      </c>
      <c r="R132" s="65">
        <f t="shared" si="39"/>
        <v>0</v>
      </c>
      <c r="S132" s="65">
        <f t="shared" si="39"/>
        <v>0</v>
      </c>
      <c r="T132" s="65">
        <f t="shared" si="39"/>
        <v>0</v>
      </c>
      <c r="U132" s="65">
        <f t="shared" si="39"/>
        <v>0</v>
      </c>
      <c r="V132" s="61">
        <f t="shared" si="40"/>
        <v>0</v>
      </c>
      <c r="W132" s="61">
        <f t="shared" si="32"/>
        <v>0</v>
      </c>
      <c r="X132" s="61">
        <f t="shared" si="33"/>
        <v>0</v>
      </c>
      <c r="Y132" s="61">
        <f t="shared" si="34"/>
        <v>0</v>
      </c>
      <c r="Z132" s="61">
        <f t="shared" si="35"/>
        <v>0</v>
      </c>
      <c r="AA132" s="8"/>
    </row>
    <row r="133" spans="1:27" s="9" customFormat="1" ht="21" customHeight="1" x14ac:dyDescent="0.25">
      <c r="A133" s="133"/>
      <c r="B133" s="8"/>
      <c r="C133" s="295"/>
      <c r="D133" s="11"/>
      <c r="E133" s="297"/>
      <c r="F133" s="297"/>
      <c r="G133" s="297"/>
      <c r="H133" s="11"/>
      <c r="I133" s="11"/>
      <c r="J133" s="8">
        <f t="shared" si="36"/>
        <v>0</v>
      </c>
      <c r="K133" s="11"/>
      <c r="L133" s="64"/>
      <c r="M133" s="8">
        <f t="shared" si="37"/>
        <v>0</v>
      </c>
      <c r="N133" s="64"/>
      <c r="O133" s="64"/>
      <c r="P133" s="8">
        <f t="shared" si="38"/>
        <v>18</v>
      </c>
      <c r="Q133" s="65">
        <f t="shared" si="39"/>
        <v>0</v>
      </c>
      <c r="R133" s="65">
        <f t="shared" si="39"/>
        <v>0</v>
      </c>
      <c r="S133" s="65">
        <f t="shared" si="39"/>
        <v>0</v>
      </c>
      <c r="T133" s="65">
        <f t="shared" si="39"/>
        <v>0</v>
      </c>
      <c r="U133" s="65">
        <f t="shared" si="39"/>
        <v>0</v>
      </c>
      <c r="V133" s="61">
        <f t="shared" si="40"/>
        <v>0</v>
      </c>
      <c r="W133" s="61">
        <f t="shared" si="32"/>
        <v>0</v>
      </c>
      <c r="X133" s="61">
        <f t="shared" si="33"/>
        <v>0</v>
      </c>
      <c r="Y133" s="61">
        <f t="shared" si="34"/>
        <v>0</v>
      </c>
      <c r="Z133" s="61">
        <f t="shared" si="35"/>
        <v>0</v>
      </c>
      <c r="AA133" s="8"/>
    </row>
    <row r="134" spans="1:27" s="9" customFormat="1" ht="21" customHeight="1" x14ac:dyDescent="0.25">
      <c r="A134" s="133"/>
      <c r="B134" s="8"/>
      <c r="C134" s="295"/>
      <c r="D134" s="11"/>
      <c r="E134" s="297"/>
      <c r="F134" s="297"/>
      <c r="G134" s="297"/>
      <c r="H134" s="11"/>
      <c r="I134" s="11"/>
      <c r="J134" s="8">
        <f t="shared" si="36"/>
        <v>0</v>
      </c>
      <c r="K134" s="11"/>
      <c r="L134" s="64"/>
      <c r="M134" s="8">
        <f t="shared" si="37"/>
        <v>0</v>
      </c>
      <c r="N134" s="64"/>
      <c r="O134" s="64"/>
      <c r="P134" s="8">
        <f t="shared" si="38"/>
        <v>18</v>
      </c>
      <c r="Q134" s="65">
        <f t="shared" si="39"/>
        <v>0</v>
      </c>
      <c r="R134" s="65">
        <f t="shared" si="39"/>
        <v>0</v>
      </c>
      <c r="S134" s="65">
        <f t="shared" si="39"/>
        <v>0</v>
      </c>
      <c r="T134" s="65">
        <f t="shared" si="39"/>
        <v>0</v>
      </c>
      <c r="U134" s="65">
        <f t="shared" si="39"/>
        <v>0</v>
      </c>
      <c r="V134" s="61">
        <f t="shared" si="40"/>
        <v>0</v>
      </c>
      <c r="W134" s="61">
        <f t="shared" si="32"/>
        <v>0</v>
      </c>
      <c r="X134" s="61">
        <f t="shared" si="33"/>
        <v>0</v>
      </c>
      <c r="Y134" s="61">
        <f t="shared" si="34"/>
        <v>0</v>
      </c>
      <c r="Z134" s="61">
        <f t="shared" si="35"/>
        <v>0</v>
      </c>
      <c r="AA134" s="8"/>
    </row>
    <row r="135" spans="1:27" s="9" customFormat="1" ht="21" customHeight="1" x14ac:dyDescent="0.25">
      <c r="A135" s="133"/>
      <c r="B135" s="8"/>
      <c r="C135" s="295"/>
      <c r="D135" s="11"/>
      <c r="E135" s="297"/>
      <c r="F135" s="297"/>
      <c r="G135" s="297"/>
      <c r="H135" s="11"/>
      <c r="I135" s="11"/>
      <c r="J135" s="8">
        <f t="shared" si="36"/>
        <v>0</v>
      </c>
      <c r="K135" s="11"/>
      <c r="L135" s="64"/>
      <c r="M135" s="8">
        <f t="shared" si="37"/>
        <v>0</v>
      </c>
      <c r="N135" s="64"/>
      <c r="O135" s="64"/>
      <c r="P135" s="8">
        <f t="shared" si="38"/>
        <v>18</v>
      </c>
      <c r="Q135" s="65">
        <f t="shared" si="39"/>
        <v>0</v>
      </c>
      <c r="R135" s="65">
        <f t="shared" si="39"/>
        <v>0</v>
      </c>
      <c r="S135" s="65">
        <f t="shared" si="39"/>
        <v>0</v>
      </c>
      <c r="T135" s="65">
        <f t="shared" si="39"/>
        <v>0</v>
      </c>
      <c r="U135" s="65">
        <f t="shared" si="39"/>
        <v>0</v>
      </c>
      <c r="V135" s="61">
        <f t="shared" si="40"/>
        <v>0</v>
      </c>
      <c r="W135" s="61">
        <f t="shared" si="32"/>
        <v>0</v>
      </c>
      <c r="X135" s="61">
        <f t="shared" si="33"/>
        <v>0</v>
      </c>
      <c r="Y135" s="61">
        <f t="shared" si="34"/>
        <v>0</v>
      </c>
      <c r="Z135" s="61">
        <f t="shared" si="35"/>
        <v>0</v>
      </c>
      <c r="AA135" s="8"/>
    </row>
    <row r="136" spans="1:27" s="9" customFormat="1" ht="21" customHeight="1" x14ac:dyDescent="0.25">
      <c r="A136" s="133"/>
      <c r="B136" s="8"/>
      <c r="C136" s="295"/>
      <c r="D136" s="11"/>
      <c r="E136" s="297"/>
      <c r="F136" s="297"/>
      <c r="G136" s="297"/>
      <c r="H136" s="11"/>
      <c r="I136" s="11"/>
      <c r="J136" s="8">
        <f t="shared" si="36"/>
        <v>0</v>
      </c>
      <c r="K136" s="11"/>
      <c r="L136" s="64"/>
      <c r="M136" s="8">
        <f t="shared" si="37"/>
        <v>0</v>
      </c>
      <c r="N136" s="64"/>
      <c r="O136" s="64"/>
      <c r="P136" s="8">
        <f t="shared" si="38"/>
        <v>18</v>
      </c>
      <c r="Q136" s="65">
        <f t="shared" si="39"/>
        <v>0</v>
      </c>
      <c r="R136" s="65">
        <f t="shared" si="39"/>
        <v>0</v>
      </c>
      <c r="S136" s="65">
        <f t="shared" si="39"/>
        <v>0</v>
      </c>
      <c r="T136" s="65">
        <f t="shared" si="39"/>
        <v>0</v>
      </c>
      <c r="U136" s="65">
        <f t="shared" si="39"/>
        <v>0</v>
      </c>
      <c r="V136" s="61">
        <f t="shared" si="40"/>
        <v>0</v>
      </c>
      <c r="W136" s="61">
        <f t="shared" si="32"/>
        <v>0</v>
      </c>
      <c r="X136" s="61">
        <f t="shared" si="33"/>
        <v>0</v>
      </c>
      <c r="Y136" s="61">
        <f t="shared" si="34"/>
        <v>0</v>
      </c>
      <c r="Z136" s="61">
        <f t="shared" si="35"/>
        <v>0</v>
      </c>
      <c r="AA136" s="8"/>
    </row>
    <row r="137" spans="1:27" s="9" customFormat="1" ht="21" customHeight="1" x14ac:dyDescent="0.25">
      <c r="A137" s="133"/>
      <c r="B137" s="8"/>
      <c r="C137" s="295"/>
      <c r="D137" s="11"/>
      <c r="E137" s="297"/>
      <c r="F137" s="297"/>
      <c r="G137" s="297"/>
      <c r="H137" s="11"/>
      <c r="I137" s="11"/>
      <c r="J137" s="8">
        <f t="shared" si="36"/>
        <v>0</v>
      </c>
      <c r="K137" s="11"/>
      <c r="L137" s="64"/>
      <c r="M137" s="8">
        <f t="shared" si="37"/>
        <v>0</v>
      </c>
      <c r="N137" s="64"/>
      <c r="O137" s="64"/>
      <c r="P137" s="8">
        <f t="shared" si="38"/>
        <v>18</v>
      </c>
      <c r="Q137" s="65">
        <f t="shared" si="39"/>
        <v>0</v>
      </c>
      <c r="R137" s="65">
        <f t="shared" si="39"/>
        <v>0</v>
      </c>
      <c r="S137" s="65">
        <f t="shared" si="39"/>
        <v>0</v>
      </c>
      <c r="T137" s="65">
        <f t="shared" si="39"/>
        <v>0</v>
      </c>
      <c r="U137" s="65">
        <f t="shared" si="39"/>
        <v>0</v>
      </c>
      <c r="V137" s="61">
        <f t="shared" si="40"/>
        <v>0</v>
      </c>
      <c r="W137" s="61">
        <f t="shared" si="32"/>
        <v>0</v>
      </c>
      <c r="X137" s="61">
        <f t="shared" si="33"/>
        <v>0</v>
      </c>
      <c r="Y137" s="61">
        <f t="shared" si="34"/>
        <v>0</v>
      </c>
      <c r="Z137" s="61">
        <f t="shared" si="35"/>
        <v>0</v>
      </c>
      <c r="AA137" s="8"/>
    </row>
    <row r="138" spans="1:27" s="9" customFormat="1" ht="21" customHeight="1" x14ac:dyDescent="0.25">
      <c r="A138" s="133"/>
      <c r="B138" s="8"/>
      <c r="C138" s="295"/>
      <c r="D138" s="11"/>
      <c r="E138" s="297"/>
      <c r="F138" s="297"/>
      <c r="G138" s="297"/>
      <c r="H138" s="11"/>
      <c r="I138" s="11"/>
      <c r="J138" s="8">
        <f t="shared" si="36"/>
        <v>0</v>
      </c>
      <c r="K138" s="11"/>
      <c r="L138" s="64"/>
      <c r="M138" s="8">
        <f t="shared" si="37"/>
        <v>0</v>
      </c>
      <c r="N138" s="64"/>
      <c r="O138" s="64"/>
      <c r="P138" s="8">
        <f t="shared" si="38"/>
        <v>18</v>
      </c>
      <c r="Q138" s="65">
        <f t="shared" si="39"/>
        <v>0</v>
      </c>
      <c r="R138" s="65">
        <f t="shared" si="39"/>
        <v>0</v>
      </c>
      <c r="S138" s="65">
        <f t="shared" si="39"/>
        <v>0</v>
      </c>
      <c r="T138" s="65">
        <f t="shared" si="39"/>
        <v>0</v>
      </c>
      <c r="U138" s="65">
        <f t="shared" si="39"/>
        <v>0</v>
      </c>
      <c r="V138" s="61">
        <f t="shared" si="40"/>
        <v>0</v>
      </c>
      <c r="W138" s="61">
        <f t="shared" si="32"/>
        <v>0</v>
      </c>
      <c r="X138" s="61">
        <f t="shared" si="33"/>
        <v>0</v>
      </c>
      <c r="Y138" s="61">
        <f t="shared" si="34"/>
        <v>0</v>
      </c>
      <c r="Z138" s="61">
        <f t="shared" si="35"/>
        <v>0</v>
      </c>
      <c r="AA138" s="8"/>
    </row>
    <row r="139" spans="1:27" s="9" customFormat="1" ht="21" customHeight="1" x14ac:dyDescent="0.25">
      <c r="A139" s="133"/>
      <c r="B139" s="8"/>
      <c r="C139" s="295"/>
      <c r="D139" s="11"/>
      <c r="E139" s="297"/>
      <c r="F139" s="297"/>
      <c r="G139" s="297"/>
      <c r="H139" s="11"/>
      <c r="I139" s="11"/>
      <c r="J139" s="8">
        <f t="shared" si="36"/>
        <v>0</v>
      </c>
      <c r="K139" s="11"/>
      <c r="L139" s="64"/>
      <c r="M139" s="8">
        <f t="shared" si="37"/>
        <v>0</v>
      </c>
      <c r="N139" s="64"/>
      <c r="O139" s="64"/>
      <c r="P139" s="8">
        <f t="shared" si="38"/>
        <v>18</v>
      </c>
      <c r="Q139" s="65">
        <f t="shared" si="39"/>
        <v>0</v>
      </c>
      <c r="R139" s="65">
        <f t="shared" si="39"/>
        <v>0</v>
      </c>
      <c r="S139" s="65">
        <f t="shared" si="39"/>
        <v>0</v>
      </c>
      <c r="T139" s="65">
        <f t="shared" si="39"/>
        <v>0</v>
      </c>
      <c r="U139" s="65">
        <f t="shared" si="39"/>
        <v>0</v>
      </c>
      <c r="V139" s="61">
        <f t="shared" si="40"/>
        <v>0</v>
      </c>
      <c r="W139" s="61">
        <f t="shared" si="32"/>
        <v>0</v>
      </c>
      <c r="X139" s="61">
        <f t="shared" si="33"/>
        <v>0</v>
      </c>
      <c r="Y139" s="61">
        <f t="shared" si="34"/>
        <v>0</v>
      </c>
      <c r="Z139" s="61">
        <f t="shared" si="35"/>
        <v>0</v>
      </c>
      <c r="AA139" s="8"/>
    </row>
    <row r="140" spans="1:27" s="9" customFormat="1" ht="21" customHeight="1" x14ac:dyDescent="0.25">
      <c r="A140" s="133"/>
      <c r="B140" s="8"/>
      <c r="C140" s="295"/>
      <c r="D140" s="11"/>
      <c r="E140" s="297"/>
      <c r="F140" s="297"/>
      <c r="G140" s="297"/>
      <c r="H140" s="11"/>
      <c r="I140" s="11"/>
      <c r="J140" s="8">
        <f t="shared" si="36"/>
        <v>0</v>
      </c>
      <c r="K140" s="11"/>
      <c r="L140" s="64"/>
      <c r="M140" s="8">
        <f t="shared" si="37"/>
        <v>0</v>
      </c>
      <c r="N140" s="64"/>
      <c r="O140" s="64"/>
      <c r="P140" s="8">
        <f t="shared" si="38"/>
        <v>18</v>
      </c>
      <c r="Q140" s="65">
        <f t="shared" si="39"/>
        <v>0</v>
      </c>
      <c r="R140" s="65">
        <f t="shared" si="39"/>
        <v>0</v>
      </c>
      <c r="S140" s="65">
        <f t="shared" si="39"/>
        <v>0</v>
      </c>
      <c r="T140" s="65">
        <f t="shared" si="39"/>
        <v>0</v>
      </c>
      <c r="U140" s="65">
        <f t="shared" si="39"/>
        <v>0</v>
      </c>
      <c r="V140" s="61">
        <f t="shared" si="40"/>
        <v>0</v>
      </c>
      <c r="W140" s="61">
        <f t="shared" si="32"/>
        <v>0</v>
      </c>
      <c r="X140" s="61">
        <f t="shared" si="33"/>
        <v>0</v>
      </c>
      <c r="Y140" s="61">
        <f t="shared" si="34"/>
        <v>0</v>
      </c>
      <c r="Z140" s="61">
        <f t="shared" si="35"/>
        <v>0</v>
      </c>
      <c r="AA140" s="8"/>
    </row>
    <row r="141" spans="1:27" s="9" customFormat="1" ht="21" customHeight="1" x14ac:dyDescent="0.25">
      <c r="A141" s="133"/>
      <c r="B141" s="8"/>
      <c r="C141" s="295"/>
      <c r="D141" s="11"/>
      <c r="E141" s="297"/>
      <c r="F141" s="297"/>
      <c r="G141" s="297"/>
      <c r="H141" s="11"/>
      <c r="I141" s="11"/>
      <c r="J141" s="8">
        <f t="shared" si="36"/>
        <v>0</v>
      </c>
      <c r="K141" s="11"/>
      <c r="L141" s="64"/>
      <c r="M141" s="8">
        <f t="shared" si="37"/>
        <v>0</v>
      </c>
      <c r="N141" s="64"/>
      <c r="O141" s="64"/>
      <c r="P141" s="8">
        <f t="shared" si="38"/>
        <v>18</v>
      </c>
      <c r="Q141" s="65">
        <f t="shared" si="39"/>
        <v>0</v>
      </c>
      <c r="R141" s="65">
        <f t="shared" si="39"/>
        <v>0</v>
      </c>
      <c r="S141" s="65">
        <f t="shared" si="39"/>
        <v>0</v>
      </c>
      <c r="T141" s="65">
        <f t="shared" si="39"/>
        <v>0</v>
      </c>
      <c r="U141" s="65">
        <f t="shared" si="39"/>
        <v>0</v>
      </c>
      <c r="V141" s="61">
        <f t="shared" si="40"/>
        <v>0</v>
      </c>
      <c r="W141" s="61">
        <f t="shared" si="32"/>
        <v>0</v>
      </c>
      <c r="X141" s="61">
        <f t="shared" si="33"/>
        <v>0</v>
      </c>
      <c r="Y141" s="61">
        <f t="shared" si="34"/>
        <v>0</v>
      </c>
      <c r="Z141" s="61">
        <f t="shared" si="35"/>
        <v>0</v>
      </c>
      <c r="AA141" s="8"/>
    </row>
    <row r="142" spans="1:27" s="9" customFormat="1" ht="21" customHeight="1" x14ac:dyDescent="0.25">
      <c r="A142" s="133"/>
      <c r="B142" s="8"/>
      <c r="C142" s="295"/>
      <c r="D142" s="11"/>
      <c r="E142" s="297"/>
      <c r="F142" s="297"/>
      <c r="G142" s="297"/>
      <c r="H142" s="11"/>
      <c r="I142" s="11"/>
      <c r="J142" s="8">
        <f t="shared" si="36"/>
        <v>0</v>
      </c>
      <c r="K142" s="11"/>
      <c r="L142" s="64"/>
      <c r="M142" s="8">
        <f t="shared" si="37"/>
        <v>0</v>
      </c>
      <c r="N142" s="64"/>
      <c r="O142" s="64"/>
      <c r="P142" s="8">
        <f t="shared" si="38"/>
        <v>18</v>
      </c>
      <c r="Q142" s="65">
        <f t="shared" si="39"/>
        <v>0</v>
      </c>
      <c r="R142" s="65">
        <f t="shared" si="39"/>
        <v>0</v>
      </c>
      <c r="S142" s="65">
        <f t="shared" si="39"/>
        <v>0</v>
      </c>
      <c r="T142" s="65">
        <f t="shared" si="39"/>
        <v>0</v>
      </c>
      <c r="U142" s="65">
        <f t="shared" si="39"/>
        <v>0</v>
      </c>
      <c r="V142" s="61">
        <f t="shared" si="40"/>
        <v>0</v>
      </c>
      <c r="W142" s="61">
        <f t="shared" si="32"/>
        <v>0</v>
      </c>
      <c r="X142" s="61">
        <f t="shared" si="33"/>
        <v>0</v>
      </c>
      <c r="Y142" s="61">
        <f t="shared" si="34"/>
        <v>0</v>
      </c>
      <c r="Z142" s="61">
        <f t="shared" si="35"/>
        <v>0</v>
      </c>
      <c r="AA142" s="8"/>
    </row>
    <row r="143" spans="1:27" s="9" customFormat="1" ht="21" customHeight="1" x14ac:dyDescent="0.25">
      <c r="A143" s="133"/>
      <c r="B143" s="8"/>
      <c r="C143" s="295"/>
      <c r="D143" s="11"/>
      <c r="E143" s="297"/>
      <c r="F143" s="297"/>
      <c r="G143" s="297"/>
      <c r="H143" s="11"/>
      <c r="I143" s="11"/>
      <c r="J143" s="8">
        <f t="shared" si="36"/>
        <v>0</v>
      </c>
      <c r="K143" s="11"/>
      <c r="L143" s="64"/>
      <c r="M143" s="8">
        <f t="shared" si="37"/>
        <v>0</v>
      </c>
      <c r="N143" s="64"/>
      <c r="O143" s="64"/>
      <c r="P143" s="8">
        <f t="shared" si="38"/>
        <v>18</v>
      </c>
      <c r="Q143" s="65">
        <f t="shared" si="39"/>
        <v>0</v>
      </c>
      <c r="R143" s="65">
        <f t="shared" si="39"/>
        <v>0</v>
      </c>
      <c r="S143" s="65">
        <f t="shared" si="39"/>
        <v>0</v>
      </c>
      <c r="T143" s="65">
        <f t="shared" si="39"/>
        <v>0</v>
      </c>
      <c r="U143" s="65">
        <f t="shared" si="39"/>
        <v>0</v>
      </c>
      <c r="V143" s="61">
        <f t="shared" si="40"/>
        <v>0</v>
      </c>
      <c r="W143" s="61">
        <f t="shared" si="32"/>
        <v>0</v>
      </c>
      <c r="X143" s="61">
        <f t="shared" si="33"/>
        <v>0</v>
      </c>
      <c r="Y143" s="61">
        <f t="shared" si="34"/>
        <v>0</v>
      </c>
      <c r="Z143" s="61">
        <f t="shared" si="35"/>
        <v>0</v>
      </c>
      <c r="AA143" s="8"/>
    </row>
    <row r="144" spans="1:27" s="9" customFormat="1" ht="21" customHeight="1" x14ac:dyDescent="0.25">
      <c r="A144" s="133"/>
      <c r="B144" s="8"/>
      <c r="C144" s="295"/>
      <c r="D144" s="11"/>
      <c r="E144" s="297"/>
      <c r="F144" s="297"/>
      <c r="G144" s="297"/>
      <c r="H144" s="11"/>
      <c r="I144" s="11"/>
      <c r="J144" s="8">
        <f t="shared" si="36"/>
        <v>0</v>
      </c>
      <c r="K144" s="11"/>
      <c r="L144" s="64"/>
      <c r="M144" s="8">
        <f t="shared" si="37"/>
        <v>0</v>
      </c>
      <c r="N144" s="64"/>
      <c r="O144" s="64"/>
      <c r="P144" s="8">
        <f t="shared" si="38"/>
        <v>18</v>
      </c>
      <c r="Q144" s="65">
        <f t="shared" si="39"/>
        <v>0</v>
      </c>
      <c r="R144" s="65">
        <f t="shared" si="39"/>
        <v>0</v>
      </c>
      <c r="S144" s="65">
        <f t="shared" si="39"/>
        <v>0</v>
      </c>
      <c r="T144" s="65">
        <f t="shared" si="39"/>
        <v>0</v>
      </c>
      <c r="U144" s="65">
        <f t="shared" si="39"/>
        <v>0</v>
      </c>
      <c r="V144" s="61">
        <f t="shared" si="40"/>
        <v>0</v>
      </c>
      <c r="W144" s="61">
        <f t="shared" si="32"/>
        <v>0</v>
      </c>
      <c r="X144" s="61">
        <f t="shared" si="33"/>
        <v>0</v>
      </c>
      <c r="Y144" s="61">
        <f t="shared" si="34"/>
        <v>0</v>
      </c>
      <c r="Z144" s="61">
        <f t="shared" si="35"/>
        <v>0</v>
      </c>
      <c r="AA144" s="8"/>
    </row>
    <row r="145" spans="1:27" s="9" customFormat="1" ht="21" customHeight="1" x14ac:dyDescent="0.25">
      <c r="A145" s="133"/>
      <c r="B145" s="8"/>
      <c r="C145" s="295"/>
      <c r="D145" s="11"/>
      <c r="E145" s="297"/>
      <c r="F145" s="297"/>
      <c r="G145" s="297"/>
      <c r="H145" s="11"/>
      <c r="I145" s="11"/>
      <c r="J145" s="8">
        <f t="shared" si="36"/>
        <v>0</v>
      </c>
      <c r="K145" s="11"/>
      <c r="L145" s="64"/>
      <c r="M145" s="8">
        <f t="shared" si="37"/>
        <v>0</v>
      </c>
      <c r="N145" s="64"/>
      <c r="O145" s="64"/>
      <c r="P145" s="8">
        <f t="shared" si="38"/>
        <v>18</v>
      </c>
      <c r="Q145" s="65">
        <f t="shared" si="39"/>
        <v>0</v>
      </c>
      <c r="R145" s="65">
        <f t="shared" si="39"/>
        <v>0</v>
      </c>
      <c r="S145" s="65">
        <f t="shared" si="39"/>
        <v>0</v>
      </c>
      <c r="T145" s="65">
        <f t="shared" si="39"/>
        <v>0</v>
      </c>
      <c r="U145" s="65">
        <f t="shared" si="39"/>
        <v>0</v>
      </c>
      <c r="V145" s="61">
        <f t="shared" si="40"/>
        <v>0</v>
      </c>
      <c r="W145" s="61">
        <f t="shared" si="32"/>
        <v>0</v>
      </c>
      <c r="X145" s="61">
        <f t="shared" si="33"/>
        <v>0</v>
      </c>
      <c r="Y145" s="61">
        <f t="shared" si="34"/>
        <v>0</v>
      </c>
      <c r="Z145" s="61">
        <f t="shared" si="35"/>
        <v>0</v>
      </c>
      <c r="AA145" s="8"/>
    </row>
    <row r="146" spans="1:27" s="222" customFormat="1" ht="21" customHeight="1" x14ac:dyDescent="0.25">
      <c r="A146" s="221"/>
      <c r="B146" s="102"/>
      <c r="C146" s="295"/>
      <c r="D146" s="102"/>
      <c r="E146" s="297"/>
      <c r="F146" s="297"/>
      <c r="G146" s="297"/>
      <c r="H146" s="102"/>
      <c r="I146" s="102"/>
      <c r="J146" s="8">
        <f t="shared" si="36"/>
        <v>0</v>
      </c>
      <c r="K146" s="102"/>
      <c r="L146" s="64"/>
      <c r="M146" s="8">
        <f t="shared" si="37"/>
        <v>0</v>
      </c>
      <c r="N146" s="64"/>
      <c r="O146" s="64"/>
      <c r="P146" s="8">
        <f t="shared" si="38"/>
        <v>18</v>
      </c>
      <c r="Q146" s="65">
        <f t="shared" si="39"/>
        <v>0</v>
      </c>
      <c r="R146" s="65">
        <f t="shared" si="39"/>
        <v>0</v>
      </c>
      <c r="S146" s="65">
        <f t="shared" si="39"/>
        <v>0</v>
      </c>
      <c r="T146" s="65">
        <f t="shared" si="39"/>
        <v>0</v>
      </c>
      <c r="U146" s="65">
        <f t="shared" si="39"/>
        <v>0</v>
      </c>
      <c r="V146" s="61">
        <f t="shared" si="40"/>
        <v>0</v>
      </c>
      <c r="W146" s="61">
        <f t="shared" si="32"/>
        <v>0</v>
      </c>
      <c r="X146" s="61">
        <f t="shared" si="33"/>
        <v>0</v>
      </c>
      <c r="Y146" s="61">
        <f t="shared" si="34"/>
        <v>0</v>
      </c>
      <c r="Z146" s="61">
        <f t="shared" si="35"/>
        <v>0</v>
      </c>
      <c r="AA146" s="102"/>
    </row>
    <row r="147" spans="1:27" s="9" customFormat="1" ht="21" customHeight="1" x14ac:dyDescent="0.25">
      <c r="A147" s="133"/>
      <c r="B147" s="8"/>
      <c r="C147" s="295"/>
      <c r="D147" s="11"/>
      <c r="E147" s="297"/>
      <c r="F147" s="297"/>
      <c r="G147" s="297"/>
      <c r="H147" s="11"/>
      <c r="I147" s="11"/>
      <c r="J147" s="8">
        <f t="shared" si="36"/>
        <v>0</v>
      </c>
      <c r="K147" s="11"/>
      <c r="L147" s="64"/>
      <c r="M147" s="8">
        <f t="shared" si="37"/>
        <v>0</v>
      </c>
      <c r="N147" s="64"/>
      <c r="O147" s="64"/>
      <c r="P147" s="8">
        <f t="shared" si="38"/>
        <v>18</v>
      </c>
      <c r="Q147" s="65">
        <f t="shared" ref="Q147:U178" si="41">IFERROR(IF(AND((Q$182-$P147)/$M147&gt;0,(Q$182-$P147)/$M147&lt;1),(Q$182-$P147)/$M147,IF((Q$182-$P147)/$M147&gt;0,1,0)),0)</f>
        <v>0</v>
      </c>
      <c r="R147" s="65">
        <f t="shared" si="41"/>
        <v>0</v>
      </c>
      <c r="S147" s="65">
        <f t="shared" si="41"/>
        <v>0</v>
      </c>
      <c r="T147" s="65">
        <f t="shared" si="41"/>
        <v>0</v>
      </c>
      <c r="U147" s="65">
        <f t="shared" si="41"/>
        <v>0</v>
      </c>
      <c r="V147" s="61">
        <f t="shared" si="40"/>
        <v>0</v>
      </c>
      <c r="W147" s="61">
        <f t="shared" si="32"/>
        <v>0</v>
      </c>
      <c r="X147" s="61">
        <f t="shared" si="33"/>
        <v>0</v>
      </c>
      <c r="Y147" s="61">
        <f t="shared" si="34"/>
        <v>0</v>
      </c>
      <c r="Z147" s="61">
        <f t="shared" si="35"/>
        <v>0</v>
      </c>
      <c r="AA147" s="8"/>
    </row>
    <row r="148" spans="1:27" s="222" customFormat="1" ht="21" customHeight="1" x14ac:dyDescent="0.25">
      <c r="A148" s="221"/>
      <c r="B148" s="102"/>
      <c r="C148" s="295"/>
      <c r="D148" s="102"/>
      <c r="E148" s="297"/>
      <c r="F148" s="297"/>
      <c r="G148" s="297"/>
      <c r="H148" s="102"/>
      <c r="I148" s="102"/>
      <c r="J148" s="8">
        <f t="shared" si="36"/>
        <v>0</v>
      </c>
      <c r="K148" s="102"/>
      <c r="L148" s="64"/>
      <c r="M148" s="8">
        <f t="shared" si="37"/>
        <v>0</v>
      </c>
      <c r="N148" s="64"/>
      <c r="O148" s="64"/>
      <c r="P148" s="8">
        <f t="shared" si="38"/>
        <v>18</v>
      </c>
      <c r="Q148" s="65">
        <f t="shared" si="41"/>
        <v>0</v>
      </c>
      <c r="R148" s="65">
        <f t="shared" si="41"/>
        <v>0</v>
      </c>
      <c r="S148" s="65">
        <f t="shared" si="41"/>
        <v>0</v>
      </c>
      <c r="T148" s="65">
        <f t="shared" si="41"/>
        <v>0</v>
      </c>
      <c r="U148" s="65">
        <f t="shared" si="41"/>
        <v>0</v>
      </c>
      <c r="V148" s="61">
        <f t="shared" si="40"/>
        <v>0</v>
      </c>
      <c r="W148" s="61">
        <f t="shared" si="32"/>
        <v>0</v>
      </c>
      <c r="X148" s="61">
        <f t="shared" si="33"/>
        <v>0</v>
      </c>
      <c r="Y148" s="61">
        <f t="shared" si="34"/>
        <v>0</v>
      </c>
      <c r="Z148" s="61">
        <f t="shared" si="35"/>
        <v>0</v>
      </c>
      <c r="AA148" s="102"/>
    </row>
    <row r="149" spans="1:27" s="9" customFormat="1" ht="21" customHeight="1" x14ac:dyDescent="0.25">
      <c r="A149" s="133"/>
      <c r="B149" s="8"/>
      <c r="C149" s="295"/>
      <c r="D149" s="11"/>
      <c r="E149" s="297"/>
      <c r="F149" s="297"/>
      <c r="G149" s="297"/>
      <c r="H149" s="11"/>
      <c r="I149" s="11"/>
      <c r="J149" s="8">
        <f t="shared" si="36"/>
        <v>0</v>
      </c>
      <c r="K149" s="11"/>
      <c r="L149" s="64"/>
      <c r="M149" s="8">
        <f t="shared" si="37"/>
        <v>0</v>
      </c>
      <c r="N149" s="64"/>
      <c r="O149" s="64"/>
      <c r="P149" s="8">
        <f t="shared" si="38"/>
        <v>18</v>
      </c>
      <c r="Q149" s="65">
        <f t="shared" si="41"/>
        <v>0</v>
      </c>
      <c r="R149" s="65">
        <f t="shared" si="41"/>
        <v>0</v>
      </c>
      <c r="S149" s="65">
        <f t="shared" si="41"/>
        <v>0</v>
      </c>
      <c r="T149" s="65">
        <f t="shared" si="41"/>
        <v>0</v>
      </c>
      <c r="U149" s="65">
        <f t="shared" si="41"/>
        <v>0</v>
      </c>
      <c r="V149" s="61">
        <f t="shared" si="40"/>
        <v>0</v>
      </c>
      <c r="W149" s="61">
        <f t="shared" si="32"/>
        <v>0</v>
      </c>
      <c r="X149" s="61">
        <f t="shared" si="33"/>
        <v>0</v>
      </c>
      <c r="Y149" s="61">
        <f t="shared" si="34"/>
        <v>0</v>
      </c>
      <c r="Z149" s="61">
        <f t="shared" si="35"/>
        <v>0</v>
      </c>
      <c r="AA149" s="8"/>
    </row>
    <row r="150" spans="1:27" s="9" customFormat="1" ht="21" customHeight="1" x14ac:dyDescent="0.25">
      <c r="A150" s="133"/>
      <c r="B150" s="8"/>
      <c r="C150" s="295"/>
      <c r="D150" s="11"/>
      <c r="E150" s="297"/>
      <c r="F150" s="297"/>
      <c r="G150" s="297"/>
      <c r="H150" s="11"/>
      <c r="I150" s="11"/>
      <c r="J150" s="8">
        <f t="shared" si="36"/>
        <v>0</v>
      </c>
      <c r="K150" s="11"/>
      <c r="L150" s="64"/>
      <c r="M150" s="8">
        <f t="shared" si="37"/>
        <v>0</v>
      </c>
      <c r="N150" s="64"/>
      <c r="O150" s="64"/>
      <c r="P150" s="8">
        <f t="shared" si="38"/>
        <v>18</v>
      </c>
      <c r="Q150" s="65">
        <f t="shared" si="41"/>
        <v>0</v>
      </c>
      <c r="R150" s="65">
        <f t="shared" si="41"/>
        <v>0</v>
      </c>
      <c r="S150" s="65">
        <f t="shared" si="41"/>
        <v>0</v>
      </c>
      <c r="T150" s="65">
        <f t="shared" si="41"/>
        <v>0</v>
      </c>
      <c r="U150" s="65">
        <f t="shared" si="41"/>
        <v>0</v>
      </c>
      <c r="V150" s="61">
        <f t="shared" si="40"/>
        <v>0</v>
      </c>
      <c r="W150" s="61">
        <f t="shared" si="32"/>
        <v>0</v>
      </c>
      <c r="X150" s="61">
        <f t="shared" si="33"/>
        <v>0</v>
      </c>
      <c r="Y150" s="61">
        <f t="shared" si="34"/>
        <v>0</v>
      </c>
      <c r="Z150" s="61">
        <f t="shared" si="35"/>
        <v>0</v>
      </c>
      <c r="AA150" s="8"/>
    </row>
    <row r="151" spans="1:27" s="9" customFormat="1" ht="21" customHeight="1" x14ac:dyDescent="0.25">
      <c r="A151" s="133"/>
      <c r="B151" s="8"/>
      <c r="C151" s="295"/>
      <c r="D151" s="11"/>
      <c r="E151" s="297"/>
      <c r="F151" s="297"/>
      <c r="G151" s="297"/>
      <c r="H151" s="11"/>
      <c r="I151" s="11"/>
      <c r="J151" s="8">
        <f t="shared" si="36"/>
        <v>0</v>
      </c>
      <c r="K151" s="11"/>
      <c r="L151" s="64"/>
      <c r="M151" s="8">
        <f t="shared" si="37"/>
        <v>0</v>
      </c>
      <c r="N151" s="64"/>
      <c r="O151" s="64"/>
      <c r="P151" s="8">
        <f t="shared" si="38"/>
        <v>18</v>
      </c>
      <c r="Q151" s="65">
        <f t="shared" si="41"/>
        <v>0</v>
      </c>
      <c r="R151" s="65">
        <f t="shared" si="41"/>
        <v>0</v>
      </c>
      <c r="S151" s="65">
        <f t="shared" si="41"/>
        <v>0</v>
      </c>
      <c r="T151" s="65">
        <f t="shared" si="41"/>
        <v>0</v>
      </c>
      <c r="U151" s="65">
        <f t="shared" si="41"/>
        <v>0</v>
      </c>
      <c r="V151" s="61">
        <f t="shared" si="40"/>
        <v>0</v>
      </c>
      <c r="W151" s="61">
        <f t="shared" si="32"/>
        <v>0</v>
      </c>
      <c r="X151" s="61">
        <f t="shared" si="33"/>
        <v>0</v>
      </c>
      <c r="Y151" s="61">
        <f t="shared" si="34"/>
        <v>0</v>
      </c>
      <c r="Z151" s="61">
        <f t="shared" si="35"/>
        <v>0</v>
      </c>
      <c r="AA151" s="8"/>
    </row>
    <row r="152" spans="1:27" s="9" customFormat="1" ht="21" customHeight="1" x14ac:dyDescent="0.25">
      <c r="A152" s="133"/>
      <c r="B152" s="8"/>
      <c r="C152" s="295"/>
      <c r="D152" s="11"/>
      <c r="E152" s="297"/>
      <c r="F152" s="297"/>
      <c r="G152" s="297"/>
      <c r="H152" s="11"/>
      <c r="I152" s="11"/>
      <c r="J152" s="8">
        <f t="shared" si="36"/>
        <v>0</v>
      </c>
      <c r="K152" s="11"/>
      <c r="L152" s="64"/>
      <c r="M152" s="8">
        <f t="shared" si="37"/>
        <v>0</v>
      </c>
      <c r="N152" s="64"/>
      <c r="O152" s="64"/>
      <c r="P152" s="8">
        <f t="shared" si="38"/>
        <v>18</v>
      </c>
      <c r="Q152" s="65">
        <f t="shared" si="41"/>
        <v>0</v>
      </c>
      <c r="R152" s="65">
        <f t="shared" si="41"/>
        <v>0</v>
      </c>
      <c r="S152" s="65">
        <f t="shared" si="41"/>
        <v>0</v>
      </c>
      <c r="T152" s="65">
        <f t="shared" si="41"/>
        <v>0</v>
      </c>
      <c r="U152" s="65">
        <f t="shared" si="41"/>
        <v>0</v>
      </c>
      <c r="V152" s="61">
        <f t="shared" si="40"/>
        <v>0</v>
      </c>
      <c r="W152" s="61">
        <f t="shared" si="32"/>
        <v>0</v>
      </c>
      <c r="X152" s="61">
        <f t="shared" si="33"/>
        <v>0</v>
      </c>
      <c r="Y152" s="61">
        <f t="shared" si="34"/>
        <v>0</v>
      </c>
      <c r="Z152" s="61">
        <f t="shared" si="35"/>
        <v>0</v>
      </c>
      <c r="AA152" s="8"/>
    </row>
    <row r="153" spans="1:27" s="9" customFormat="1" ht="21" customHeight="1" x14ac:dyDescent="0.25">
      <c r="A153" s="133"/>
      <c r="B153" s="8"/>
      <c r="C153" s="295"/>
      <c r="D153" s="11"/>
      <c r="E153" s="297"/>
      <c r="F153" s="297"/>
      <c r="G153" s="297"/>
      <c r="H153" s="11"/>
      <c r="I153" s="11"/>
      <c r="J153" s="8">
        <f t="shared" si="36"/>
        <v>0</v>
      </c>
      <c r="K153" s="11"/>
      <c r="L153" s="64"/>
      <c r="M153" s="8">
        <f t="shared" si="37"/>
        <v>0</v>
      </c>
      <c r="N153" s="64"/>
      <c r="O153" s="64"/>
      <c r="P153" s="8">
        <f t="shared" si="38"/>
        <v>18</v>
      </c>
      <c r="Q153" s="65">
        <f t="shared" si="41"/>
        <v>0</v>
      </c>
      <c r="R153" s="65">
        <f t="shared" si="41"/>
        <v>0</v>
      </c>
      <c r="S153" s="65">
        <f t="shared" si="41"/>
        <v>0</v>
      </c>
      <c r="T153" s="65">
        <f t="shared" si="41"/>
        <v>0</v>
      </c>
      <c r="U153" s="65">
        <f t="shared" si="41"/>
        <v>0</v>
      </c>
      <c r="V153" s="61">
        <f t="shared" si="40"/>
        <v>0</v>
      </c>
      <c r="W153" s="61">
        <f t="shared" si="32"/>
        <v>0</v>
      </c>
      <c r="X153" s="61">
        <f t="shared" si="33"/>
        <v>0</v>
      </c>
      <c r="Y153" s="61">
        <f t="shared" si="34"/>
        <v>0</v>
      </c>
      <c r="Z153" s="61">
        <f t="shared" si="35"/>
        <v>0</v>
      </c>
      <c r="AA153" s="8"/>
    </row>
    <row r="154" spans="1:27" s="9" customFormat="1" ht="21" customHeight="1" x14ac:dyDescent="0.25">
      <c r="A154" s="133"/>
      <c r="B154" s="8"/>
      <c r="C154" s="295"/>
      <c r="D154" s="11"/>
      <c r="E154" s="297"/>
      <c r="F154" s="297"/>
      <c r="G154" s="297"/>
      <c r="H154" s="11"/>
      <c r="I154" s="11"/>
      <c r="J154" s="8">
        <f t="shared" si="36"/>
        <v>0</v>
      </c>
      <c r="K154" s="11"/>
      <c r="L154" s="64"/>
      <c r="M154" s="8">
        <f t="shared" si="37"/>
        <v>0</v>
      </c>
      <c r="N154" s="64"/>
      <c r="O154" s="64"/>
      <c r="P154" s="8">
        <f t="shared" si="38"/>
        <v>18</v>
      </c>
      <c r="Q154" s="65">
        <f t="shared" si="41"/>
        <v>0</v>
      </c>
      <c r="R154" s="65">
        <f t="shared" si="41"/>
        <v>0</v>
      </c>
      <c r="S154" s="65">
        <f t="shared" si="41"/>
        <v>0</v>
      </c>
      <c r="T154" s="65">
        <f t="shared" si="41"/>
        <v>0</v>
      </c>
      <c r="U154" s="65">
        <f t="shared" si="41"/>
        <v>0</v>
      </c>
      <c r="V154" s="61">
        <f t="shared" si="40"/>
        <v>0</v>
      </c>
      <c r="W154" s="61">
        <f t="shared" si="32"/>
        <v>0</v>
      </c>
      <c r="X154" s="61">
        <f t="shared" si="33"/>
        <v>0</v>
      </c>
      <c r="Y154" s="61">
        <f t="shared" si="34"/>
        <v>0</v>
      </c>
      <c r="Z154" s="61">
        <f t="shared" si="35"/>
        <v>0</v>
      </c>
      <c r="AA154" s="8"/>
    </row>
    <row r="155" spans="1:27" s="9" customFormat="1" ht="21" customHeight="1" x14ac:dyDescent="0.25">
      <c r="A155" s="133"/>
      <c r="B155" s="8"/>
      <c r="C155" s="295"/>
      <c r="D155" s="11"/>
      <c r="E155" s="297"/>
      <c r="F155" s="297"/>
      <c r="G155" s="297"/>
      <c r="H155" s="11"/>
      <c r="I155" s="11"/>
      <c r="J155" s="8">
        <f t="shared" si="36"/>
        <v>0</v>
      </c>
      <c r="K155" s="11"/>
      <c r="L155" s="64"/>
      <c r="M155" s="8">
        <f t="shared" si="37"/>
        <v>0</v>
      </c>
      <c r="N155" s="64"/>
      <c r="O155" s="64"/>
      <c r="P155" s="8">
        <f t="shared" si="38"/>
        <v>18</v>
      </c>
      <c r="Q155" s="65">
        <f t="shared" si="41"/>
        <v>0</v>
      </c>
      <c r="R155" s="65">
        <f t="shared" si="41"/>
        <v>0</v>
      </c>
      <c r="S155" s="65">
        <f t="shared" si="41"/>
        <v>0</v>
      </c>
      <c r="T155" s="65">
        <f t="shared" si="41"/>
        <v>0</v>
      </c>
      <c r="U155" s="65">
        <f t="shared" si="41"/>
        <v>0</v>
      </c>
      <c r="V155" s="61">
        <f t="shared" si="40"/>
        <v>0</v>
      </c>
      <c r="W155" s="61">
        <f t="shared" si="32"/>
        <v>0</v>
      </c>
      <c r="X155" s="61">
        <f t="shared" si="33"/>
        <v>0</v>
      </c>
      <c r="Y155" s="61">
        <f t="shared" si="34"/>
        <v>0</v>
      </c>
      <c r="Z155" s="61">
        <f t="shared" si="35"/>
        <v>0</v>
      </c>
      <c r="AA155" s="8"/>
    </row>
    <row r="156" spans="1:27" s="9" customFormat="1" ht="21" customHeight="1" x14ac:dyDescent="0.25">
      <c r="A156" s="133"/>
      <c r="B156" s="8"/>
      <c r="C156" s="295"/>
      <c r="D156" s="11"/>
      <c r="E156" s="297"/>
      <c r="F156" s="297"/>
      <c r="G156" s="297"/>
      <c r="H156" s="11"/>
      <c r="I156" s="11"/>
      <c r="J156" s="8">
        <f t="shared" si="36"/>
        <v>0</v>
      </c>
      <c r="K156" s="11"/>
      <c r="L156" s="64"/>
      <c r="M156" s="8">
        <f t="shared" si="37"/>
        <v>0</v>
      </c>
      <c r="N156" s="64"/>
      <c r="O156" s="64"/>
      <c r="P156" s="8">
        <f t="shared" si="38"/>
        <v>18</v>
      </c>
      <c r="Q156" s="65">
        <f t="shared" si="41"/>
        <v>0</v>
      </c>
      <c r="R156" s="65">
        <f t="shared" si="41"/>
        <v>0</v>
      </c>
      <c r="S156" s="65">
        <f t="shared" si="41"/>
        <v>0</v>
      </c>
      <c r="T156" s="65">
        <f t="shared" si="41"/>
        <v>0</v>
      </c>
      <c r="U156" s="65">
        <f t="shared" si="41"/>
        <v>0</v>
      </c>
      <c r="V156" s="61">
        <f t="shared" si="40"/>
        <v>0</v>
      </c>
      <c r="W156" s="61">
        <f t="shared" si="32"/>
        <v>0</v>
      </c>
      <c r="X156" s="61">
        <f t="shared" si="33"/>
        <v>0</v>
      </c>
      <c r="Y156" s="61">
        <f t="shared" si="34"/>
        <v>0</v>
      </c>
      <c r="Z156" s="61">
        <f t="shared" si="35"/>
        <v>0</v>
      </c>
      <c r="AA156" s="8"/>
    </row>
    <row r="157" spans="1:27" s="9" customFormat="1" ht="21" customHeight="1" x14ac:dyDescent="0.25">
      <c r="A157" s="133"/>
      <c r="B157" s="8"/>
      <c r="C157" s="295"/>
      <c r="D157" s="11"/>
      <c r="E157" s="297"/>
      <c r="F157" s="297"/>
      <c r="G157" s="297"/>
      <c r="H157" s="11"/>
      <c r="I157" s="11"/>
      <c r="J157" s="8">
        <f t="shared" si="36"/>
        <v>0</v>
      </c>
      <c r="K157" s="11"/>
      <c r="L157" s="64"/>
      <c r="M157" s="8">
        <f t="shared" si="37"/>
        <v>0</v>
      </c>
      <c r="N157" s="64"/>
      <c r="O157" s="64"/>
      <c r="P157" s="8">
        <f t="shared" si="38"/>
        <v>18</v>
      </c>
      <c r="Q157" s="65">
        <f t="shared" si="41"/>
        <v>0</v>
      </c>
      <c r="R157" s="65">
        <f t="shared" si="41"/>
        <v>0</v>
      </c>
      <c r="S157" s="65">
        <f t="shared" si="41"/>
        <v>0</v>
      </c>
      <c r="T157" s="65">
        <f t="shared" si="41"/>
        <v>0</v>
      </c>
      <c r="U157" s="65">
        <f t="shared" si="41"/>
        <v>0</v>
      </c>
      <c r="V157" s="61">
        <f t="shared" si="40"/>
        <v>0</v>
      </c>
      <c r="W157" s="61">
        <f t="shared" si="32"/>
        <v>0</v>
      </c>
      <c r="X157" s="61">
        <f t="shared" si="33"/>
        <v>0</v>
      </c>
      <c r="Y157" s="61">
        <f t="shared" si="34"/>
        <v>0</v>
      </c>
      <c r="Z157" s="61">
        <f t="shared" si="35"/>
        <v>0</v>
      </c>
      <c r="AA157" s="8"/>
    </row>
    <row r="158" spans="1:27" s="9" customFormat="1" ht="21" customHeight="1" x14ac:dyDescent="0.25">
      <c r="A158" s="133"/>
      <c r="B158" s="8"/>
      <c r="C158" s="295"/>
      <c r="D158" s="11"/>
      <c r="E158" s="297"/>
      <c r="F158" s="297"/>
      <c r="G158" s="297"/>
      <c r="H158" s="11"/>
      <c r="I158" s="11"/>
      <c r="J158" s="8">
        <f t="shared" si="36"/>
        <v>0</v>
      </c>
      <c r="K158" s="11"/>
      <c r="L158" s="64"/>
      <c r="M158" s="8">
        <f t="shared" si="37"/>
        <v>0</v>
      </c>
      <c r="N158" s="64"/>
      <c r="O158" s="64"/>
      <c r="P158" s="8">
        <f t="shared" si="38"/>
        <v>18</v>
      </c>
      <c r="Q158" s="65">
        <f t="shared" si="41"/>
        <v>0</v>
      </c>
      <c r="R158" s="65">
        <f t="shared" si="41"/>
        <v>0</v>
      </c>
      <c r="S158" s="65">
        <f t="shared" si="41"/>
        <v>0</v>
      </c>
      <c r="T158" s="65">
        <f t="shared" si="41"/>
        <v>0</v>
      </c>
      <c r="U158" s="65">
        <f t="shared" si="41"/>
        <v>0</v>
      </c>
      <c r="V158" s="61">
        <f t="shared" si="40"/>
        <v>0</v>
      </c>
      <c r="W158" s="61">
        <f t="shared" si="32"/>
        <v>0</v>
      </c>
      <c r="X158" s="61">
        <f t="shared" si="33"/>
        <v>0</v>
      </c>
      <c r="Y158" s="61">
        <f t="shared" si="34"/>
        <v>0</v>
      </c>
      <c r="Z158" s="61">
        <f t="shared" si="35"/>
        <v>0</v>
      </c>
      <c r="AA158" s="8"/>
    </row>
    <row r="159" spans="1:27" s="9" customFormat="1" ht="21" customHeight="1" x14ac:dyDescent="0.25">
      <c r="A159" s="133"/>
      <c r="B159" s="8"/>
      <c r="C159" s="295"/>
      <c r="D159" s="11"/>
      <c r="E159" s="297"/>
      <c r="F159" s="297"/>
      <c r="G159" s="297"/>
      <c r="H159" s="11"/>
      <c r="I159" s="11"/>
      <c r="J159" s="8">
        <f t="shared" si="36"/>
        <v>0</v>
      </c>
      <c r="K159" s="11"/>
      <c r="L159" s="64"/>
      <c r="M159" s="8">
        <f t="shared" si="37"/>
        <v>0</v>
      </c>
      <c r="N159" s="64"/>
      <c r="O159" s="64"/>
      <c r="P159" s="8">
        <f t="shared" si="38"/>
        <v>18</v>
      </c>
      <c r="Q159" s="65">
        <f t="shared" si="41"/>
        <v>0</v>
      </c>
      <c r="R159" s="65">
        <f t="shared" si="41"/>
        <v>0</v>
      </c>
      <c r="S159" s="65">
        <f t="shared" si="41"/>
        <v>0</v>
      </c>
      <c r="T159" s="65">
        <f t="shared" si="41"/>
        <v>0</v>
      </c>
      <c r="U159" s="65">
        <f t="shared" si="41"/>
        <v>0</v>
      </c>
      <c r="V159" s="61">
        <f t="shared" si="40"/>
        <v>0</v>
      </c>
      <c r="W159" s="61">
        <f t="shared" si="32"/>
        <v>0</v>
      </c>
      <c r="X159" s="61">
        <f t="shared" si="33"/>
        <v>0</v>
      </c>
      <c r="Y159" s="61">
        <f t="shared" si="34"/>
        <v>0</v>
      </c>
      <c r="Z159" s="61">
        <f t="shared" si="35"/>
        <v>0</v>
      </c>
      <c r="AA159" s="8"/>
    </row>
    <row r="160" spans="1:27" s="9" customFormat="1" ht="21" customHeight="1" x14ac:dyDescent="0.25">
      <c r="A160" s="133"/>
      <c r="B160" s="8"/>
      <c r="C160" s="295"/>
      <c r="D160" s="11"/>
      <c r="E160" s="297"/>
      <c r="F160" s="297"/>
      <c r="G160" s="297"/>
      <c r="H160" s="11"/>
      <c r="I160" s="11"/>
      <c r="J160" s="8">
        <f t="shared" si="36"/>
        <v>0</v>
      </c>
      <c r="K160" s="11"/>
      <c r="L160" s="64"/>
      <c r="M160" s="8">
        <f t="shared" si="37"/>
        <v>0</v>
      </c>
      <c r="N160" s="64"/>
      <c r="O160" s="64"/>
      <c r="P160" s="8">
        <f t="shared" si="38"/>
        <v>18</v>
      </c>
      <c r="Q160" s="65">
        <f t="shared" si="41"/>
        <v>0</v>
      </c>
      <c r="R160" s="65">
        <f t="shared" si="41"/>
        <v>0</v>
      </c>
      <c r="S160" s="65">
        <f t="shared" si="41"/>
        <v>0</v>
      </c>
      <c r="T160" s="65">
        <f t="shared" si="41"/>
        <v>0</v>
      </c>
      <c r="U160" s="65">
        <f t="shared" si="41"/>
        <v>0</v>
      </c>
      <c r="V160" s="61">
        <f t="shared" si="40"/>
        <v>0</v>
      </c>
      <c r="W160" s="61">
        <f t="shared" si="32"/>
        <v>0</v>
      </c>
      <c r="X160" s="61">
        <f t="shared" si="33"/>
        <v>0</v>
      </c>
      <c r="Y160" s="61">
        <f t="shared" si="34"/>
        <v>0</v>
      </c>
      <c r="Z160" s="61">
        <f t="shared" si="35"/>
        <v>0</v>
      </c>
      <c r="AA160" s="8"/>
    </row>
    <row r="161" spans="1:27" s="9" customFormat="1" ht="21" customHeight="1" x14ac:dyDescent="0.25">
      <c r="A161" s="133"/>
      <c r="B161" s="8"/>
      <c r="C161" s="295"/>
      <c r="D161" s="11"/>
      <c r="E161" s="297"/>
      <c r="F161" s="297"/>
      <c r="G161" s="297"/>
      <c r="H161" s="11"/>
      <c r="I161" s="11"/>
      <c r="J161" s="8">
        <f t="shared" si="36"/>
        <v>0</v>
      </c>
      <c r="K161" s="11"/>
      <c r="L161" s="64"/>
      <c r="M161" s="8">
        <f t="shared" si="37"/>
        <v>0</v>
      </c>
      <c r="N161" s="64"/>
      <c r="O161" s="64"/>
      <c r="P161" s="8">
        <f t="shared" si="38"/>
        <v>18</v>
      </c>
      <c r="Q161" s="65">
        <f t="shared" si="41"/>
        <v>0</v>
      </c>
      <c r="R161" s="65">
        <f t="shared" si="41"/>
        <v>0</v>
      </c>
      <c r="S161" s="65">
        <f t="shared" si="41"/>
        <v>0</v>
      </c>
      <c r="T161" s="65">
        <f t="shared" si="41"/>
        <v>0</v>
      </c>
      <c r="U161" s="65">
        <f t="shared" si="41"/>
        <v>0</v>
      </c>
      <c r="V161" s="61">
        <f t="shared" si="40"/>
        <v>0</v>
      </c>
      <c r="W161" s="61">
        <f t="shared" si="32"/>
        <v>0</v>
      </c>
      <c r="X161" s="61">
        <f t="shared" si="33"/>
        <v>0</v>
      </c>
      <c r="Y161" s="61">
        <f t="shared" si="34"/>
        <v>0</v>
      </c>
      <c r="Z161" s="61">
        <f t="shared" si="35"/>
        <v>0</v>
      </c>
      <c r="AA161" s="8"/>
    </row>
    <row r="162" spans="1:27" s="9" customFormat="1" ht="21" customHeight="1" x14ac:dyDescent="0.25">
      <c r="A162" s="133"/>
      <c r="B162" s="8"/>
      <c r="C162" s="295"/>
      <c r="D162" s="11"/>
      <c r="E162" s="297"/>
      <c r="F162" s="297"/>
      <c r="G162" s="297"/>
      <c r="H162" s="11"/>
      <c r="I162" s="11"/>
      <c r="J162" s="8">
        <f t="shared" si="36"/>
        <v>0</v>
      </c>
      <c r="K162" s="11"/>
      <c r="L162" s="64"/>
      <c r="M162" s="8">
        <f t="shared" si="37"/>
        <v>0</v>
      </c>
      <c r="N162" s="64"/>
      <c r="O162" s="64"/>
      <c r="P162" s="8">
        <f t="shared" si="38"/>
        <v>18</v>
      </c>
      <c r="Q162" s="65">
        <f t="shared" si="41"/>
        <v>0</v>
      </c>
      <c r="R162" s="65">
        <f t="shared" si="41"/>
        <v>0</v>
      </c>
      <c r="S162" s="65">
        <f t="shared" si="41"/>
        <v>0</v>
      </c>
      <c r="T162" s="65">
        <f t="shared" si="41"/>
        <v>0</v>
      </c>
      <c r="U162" s="65">
        <f t="shared" si="41"/>
        <v>0</v>
      </c>
      <c r="V162" s="61">
        <f t="shared" si="40"/>
        <v>0</v>
      </c>
      <c r="W162" s="61">
        <f t="shared" si="32"/>
        <v>0</v>
      </c>
      <c r="X162" s="61">
        <f t="shared" si="33"/>
        <v>0</v>
      </c>
      <c r="Y162" s="61">
        <f t="shared" si="34"/>
        <v>0</v>
      </c>
      <c r="Z162" s="61">
        <f t="shared" si="35"/>
        <v>0</v>
      </c>
      <c r="AA162" s="8"/>
    </row>
    <row r="163" spans="1:27" s="9" customFormat="1" ht="21" customHeight="1" x14ac:dyDescent="0.25">
      <c r="A163" s="133"/>
      <c r="B163" s="8"/>
      <c r="C163" s="295"/>
      <c r="D163" s="11"/>
      <c r="E163" s="297"/>
      <c r="F163" s="297"/>
      <c r="G163" s="297"/>
      <c r="H163" s="11"/>
      <c r="I163" s="11"/>
      <c r="J163" s="8">
        <f t="shared" si="36"/>
        <v>0</v>
      </c>
      <c r="K163" s="11"/>
      <c r="L163" s="64"/>
      <c r="M163" s="8">
        <f t="shared" si="37"/>
        <v>0</v>
      </c>
      <c r="N163" s="64"/>
      <c r="O163" s="64"/>
      <c r="P163" s="8">
        <f t="shared" si="38"/>
        <v>18</v>
      </c>
      <c r="Q163" s="65">
        <f t="shared" si="41"/>
        <v>0</v>
      </c>
      <c r="R163" s="65">
        <f t="shared" si="41"/>
        <v>0</v>
      </c>
      <c r="S163" s="65">
        <f t="shared" si="41"/>
        <v>0</v>
      </c>
      <c r="T163" s="65">
        <f t="shared" si="41"/>
        <v>0</v>
      </c>
      <c r="U163" s="65">
        <f t="shared" si="41"/>
        <v>0</v>
      </c>
      <c r="V163" s="61">
        <f t="shared" si="40"/>
        <v>0</v>
      </c>
      <c r="W163" s="61">
        <f t="shared" si="32"/>
        <v>0</v>
      </c>
      <c r="X163" s="61">
        <f t="shared" si="33"/>
        <v>0</v>
      </c>
      <c r="Y163" s="61">
        <f t="shared" si="34"/>
        <v>0</v>
      </c>
      <c r="Z163" s="61">
        <f t="shared" si="35"/>
        <v>0</v>
      </c>
      <c r="AA163" s="8"/>
    </row>
    <row r="164" spans="1:27" s="9" customFormat="1" ht="21" customHeight="1" x14ac:dyDescent="0.25">
      <c r="A164" s="133"/>
      <c r="B164" s="8"/>
      <c r="C164" s="295"/>
      <c r="D164" s="11"/>
      <c r="E164" s="297"/>
      <c r="F164" s="297"/>
      <c r="G164" s="297"/>
      <c r="H164" s="11"/>
      <c r="I164" s="11"/>
      <c r="J164" s="8">
        <f t="shared" si="36"/>
        <v>0</v>
      </c>
      <c r="K164" s="11"/>
      <c r="L164" s="64"/>
      <c r="M164" s="8">
        <f t="shared" si="37"/>
        <v>0</v>
      </c>
      <c r="N164" s="64"/>
      <c r="O164" s="64"/>
      <c r="P164" s="8">
        <f t="shared" si="38"/>
        <v>18</v>
      </c>
      <c r="Q164" s="65">
        <f t="shared" si="41"/>
        <v>0</v>
      </c>
      <c r="R164" s="65">
        <f t="shared" si="41"/>
        <v>0</v>
      </c>
      <c r="S164" s="65">
        <f t="shared" si="41"/>
        <v>0</v>
      </c>
      <c r="T164" s="65">
        <f t="shared" si="41"/>
        <v>0</v>
      </c>
      <c r="U164" s="65">
        <f t="shared" si="41"/>
        <v>0</v>
      </c>
      <c r="V164" s="61">
        <f t="shared" si="40"/>
        <v>0</v>
      </c>
      <c r="W164" s="61">
        <f t="shared" si="32"/>
        <v>0</v>
      </c>
      <c r="X164" s="61">
        <f t="shared" si="33"/>
        <v>0</v>
      </c>
      <c r="Y164" s="61">
        <f t="shared" si="34"/>
        <v>0</v>
      </c>
      <c r="Z164" s="61">
        <f t="shared" si="35"/>
        <v>0</v>
      </c>
      <c r="AA164" s="8"/>
    </row>
    <row r="165" spans="1:27" s="9" customFormat="1" ht="21" customHeight="1" x14ac:dyDescent="0.25">
      <c r="A165" s="133"/>
      <c r="B165" s="8"/>
      <c r="C165" s="295"/>
      <c r="D165" s="11"/>
      <c r="E165" s="297"/>
      <c r="F165" s="297"/>
      <c r="G165" s="297"/>
      <c r="H165" s="11"/>
      <c r="I165" s="11"/>
      <c r="J165" s="8">
        <f t="shared" si="36"/>
        <v>0</v>
      </c>
      <c r="K165" s="11"/>
      <c r="L165" s="64"/>
      <c r="M165" s="8">
        <f t="shared" si="37"/>
        <v>0</v>
      </c>
      <c r="N165" s="64"/>
      <c r="O165" s="64"/>
      <c r="P165" s="8">
        <f t="shared" si="38"/>
        <v>18</v>
      </c>
      <c r="Q165" s="65">
        <f t="shared" si="41"/>
        <v>0</v>
      </c>
      <c r="R165" s="65">
        <f t="shared" si="41"/>
        <v>0</v>
      </c>
      <c r="S165" s="65">
        <f t="shared" si="41"/>
        <v>0</v>
      </c>
      <c r="T165" s="65">
        <f t="shared" si="41"/>
        <v>0</v>
      </c>
      <c r="U165" s="65">
        <f t="shared" si="41"/>
        <v>0</v>
      </c>
      <c r="V165" s="61">
        <f t="shared" si="40"/>
        <v>0</v>
      </c>
      <c r="W165" s="61">
        <f t="shared" si="32"/>
        <v>0</v>
      </c>
      <c r="X165" s="61">
        <f t="shared" si="33"/>
        <v>0</v>
      </c>
      <c r="Y165" s="61">
        <f t="shared" si="34"/>
        <v>0</v>
      </c>
      <c r="Z165" s="61">
        <f t="shared" si="35"/>
        <v>0</v>
      </c>
      <c r="AA165" s="8"/>
    </row>
    <row r="166" spans="1:27" s="222" customFormat="1" ht="21" customHeight="1" x14ac:dyDescent="0.25">
      <c r="A166" s="221"/>
      <c r="B166" s="102"/>
      <c r="C166" s="295"/>
      <c r="D166" s="102"/>
      <c r="E166" s="297"/>
      <c r="F166" s="297"/>
      <c r="G166" s="297"/>
      <c r="H166" s="102"/>
      <c r="I166" s="102"/>
      <c r="J166" s="8">
        <f t="shared" si="36"/>
        <v>0</v>
      </c>
      <c r="K166" s="102"/>
      <c r="L166" s="64"/>
      <c r="M166" s="8">
        <f t="shared" si="37"/>
        <v>0</v>
      </c>
      <c r="N166" s="64"/>
      <c r="O166" s="64"/>
      <c r="P166" s="8">
        <f t="shared" si="38"/>
        <v>18</v>
      </c>
      <c r="Q166" s="65">
        <f t="shared" si="41"/>
        <v>0</v>
      </c>
      <c r="R166" s="65">
        <f t="shared" si="41"/>
        <v>0</v>
      </c>
      <c r="S166" s="65">
        <f t="shared" si="41"/>
        <v>0</v>
      </c>
      <c r="T166" s="65">
        <f t="shared" si="41"/>
        <v>0</v>
      </c>
      <c r="U166" s="65">
        <f t="shared" si="41"/>
        <v>0</v>
      </c>
      <c r="V166" s="61">
        <f t="shared" si="40"/>
        <v>0</v>
      </c>
      <c r="W166" s="61">
        <f t="shared" si="32"/>
        <v>0</v>
      </c>
      <c r="X166" s="61">
        <f t="shared" si="33"/>
        <v>0</v>
      </c>
      <c r="Y166" s="61">
        <f t="shared" si="34"/>
        <v>0</v>
      </c>
      <c r="Z166" s="61">
        <f t="shared" si="35"/>
        <v>0</v>
      </c>
      <c r="AA166" s="102"/>
    </row>
    <row r="167" spans="1:27" s="9" customFormat="1" ht="21" customHeight="1" x14ac:dyDescent="0.25">
      <c r="A167" s="133"/>
      <c r="B167" s="8"/>
      <c r="C167" s="295"/>
      <c r="D167" s="11"/>
      <c r="E167" s="297"/>
      <c r="F167" s="297"/>
      <c r="G167" s="297"/>
      <c r="H167" s="11"/>
      <c r="I167" s="11"/>
      <c r="J167" s="8">
        <f t="shared" si="36"/>
        <v>0</v>
      </c>
      <c r="K167" s="11"/>
      <c r="L167" s="64"/>
      <c r="M167" s="8">
        <f t="shared" si="37"/>
        <v>0</v>
      </c>
      <c r="N167" s="64"/>
      <c r="O167" s="64"/>
      <c r="P167" s="8">
        <f t="shared" si="38"/>
        <v>18</v>
      </c>
      <c r="Q167" s="65">
        <f t="shared" si="41"/>
        <v>0</v>
      </c>
      <c r="R167" s="65">
        <f t="shared" si="41"/>
        <v>0</v>
      </c>
      <c r="S167" s="65">
        <f t="shared" si="41"/>
        <v>0</v>
      </c>
      <c r="T167" s="65">
        <f t="shared" si="41"/>
        <v>0</v>
      </c>
      <c r="U167" s="65">
        <f t="shared" si="41"/>
        <v>0</v>
      </c>
      <c r="V167" s="61">
        <f t="shared" si="40"/>
        <v>0</v>
      </c>
      <c r="W167" s="61">
        <f t="shared" si="32"/>
        <v>0</v>
      </c>
      <c r="X167" s="61">
        <f t="shared" si="33"/>
        <v>0</v>
      </c>
      <c r="Y167" s="61">
        <f t="shared" si="34"/>
        <v>0</v>
      </c>
      <c r="Z167" s="61">
        <f t="shared" si="35"/>
        <v>0</v>
      </c>
      <c r="AA167" s="8"/>
    </row>
    <row r="168" spans="1:27" s="9" customFormat="1" ht="21" customHeight="1" x14ac:dyDescent="0.25">
      <c r="A168" s="133"/>
      <c r="B168" s="8"/>
      <c r="C168" s="295"/>
      <c r="D168" s="11"/>
      <c r="E168" s="297"/>
      <c r="F168" s="297"/>
      <c r="G168" s="297"/>
      <c r="H168" s="11"/>
      <c r="I168" s="11"/>
      <c r="J168" s="8">
        <f t="shared" si="36"/>
        <v>0</v>
      </c>
      <c r="K168" s="11"/>
      <c r="L168" s="64"/>
      <c r="M168" s="8">
        <f t="shared" si="37"/>
        <v>0</v>
      </c>
      <c r="N168" s="64"/>
      <c r="O168" s="64"/>
      <c r="P168" s="8">
        <f t="shared" si="38"/>
        <v>18</v>
      </c>
      <c r="Q168" s="65">
        <f t="shared" si="41"/>
        <v>0</v>
      </c>
      <c r="R168" s="65">
        <f t="shared" si="41"/>
        <v>0</v>
      </c>
      <c r="S168" s="65">
        <f t="shared" si="41"/>
        <v>0</v>
      </c>
      <c r="T168" s="65">
        <f t="shared" si="41"/>
        <v>0</v>
      </c>
      <c r="U168" s="65">
        <f t="shared" si="41"/>
        <v>0</v>
      </c>
      <c r="V168" s="61">
        <f t="shared" si="40"/>
        <v>0</v>
      </c>
      <c r="W168" s="61">
        <f t="shared" si="32"/>
        <v>0</v>
      </c>
      <c r="X168" s="61">
        <f t="shared" si="33"/>
        <v>0</v>
      </c>
      <c r="Y168" s="61">
        <f t="shared" si="34"/>
        <v>0</v>
      </c>
      <c r="Z168" s="61">
        <f t="shared" si="35"/>
        <v>0</v>
      </c>
      <c r="AA168" s="8"/>
    </row>
    <row r="169" spans="1:27" s="9" customFormat="1" ht="21" customHeight="1" x14ac:dyDescent="0.25">
      <c r="A169" s="133"/>
      <c r="B169" s="8"/>
      <c r="C169" s="295"/>
      <c r="D169" s="11"/>
      <c r="E169" s="297"/>
      <c r="F169" s="297"/>
      <c r="G169" s="297"/>
      <c r="H169" s="11"/>
      <c r="I169" s="11"/>
      <c r="J169" s="8">
        <f t="shared" si="36"/>
        <v>0</v>
      </c>
      <c r="K169" s="11"/>
      <c r="L169" s="64"/>
      <c r="M169" s="8">
        <f t="shared" si="37"/>
        <v>0</v>
      </c>
      <c r="N169" s="64"/>
      <c r="O169" s="64"/>
      <c r="P169" s="8">
        <f t="shared" si="38"/>
        <v>18</v>
      </c>
      <c r="Q169" s="65">
        <f t="shared" si="41"/>
        <v>0</v>
      </c>
      <c r="R169" s="65">
        <f t="shared" si="41"/>
        <v>0</v>
      </c>
      <c r="S169" s="65">
        <f t="shared" si="41"/>
        <v>0</v>
      </c>
      <c r="T169" s="65">
        <f t="shared" si="41"/>
        <v>0</v>
      </c>
      <c r="U169" s="65">
        <f t="shared" si="41"/>
        <v>0</v>
      </c>
      <c r="V169" s="61">
        <f t="shared" si="40"/>
        <v>0</v>
      </c>
      <c r="W169" s="61">
        <f t="shared" si="32"/>
        <v>0</v>
      </c>
      <c r="X169" s="61">
        <f t="shared" si="33"/>
        <v>0</v>
      </c>
      <c r="Y169" s="61">
        <f t="shared" si="34"/>
        <v>0</v>
      </c>
      <c r="Z169" s="61">
        <f t="shared" si="35"/>
        <v>0</v>
      </c>
      <c r="AA169" s="8"/>
    </row>
    <row r="170" spans="1:27" s="9" customFormat="1" ht="21" customHeight="1" x14ac:dyDescent="0.25">
      <c r="A170" s="133"/>
      <c r="B170" s="8"/>
      <c r="C170" s="295"/>
      <c r="D170" s="11"/>
      <c r="E170" s="297"/>
      <c r="F170" s="297"/>
      <c r="G170" s="297"/>
      <c r="H170" s="11"/>
      <c r="I170" s="11"/>
      <c r="J170" s="8">
        <f t="shared" si="36"/>
        <v>0</v>
      </c>
      <c r="K170" s="11"/>
      <c r="L170" s="64"/>
      <c r="M170" s="8">
        <f t="shared" si="37"/>
        <v>0</v>
      </c>
      <c r="N170" s="64"/>
      <c r="O170" s="64"/>
      <c r="P170" s="8">
        <f t="shared" si="38"/>
        <v>18</v>
      </c>
      <c r="Q170" s="65">
        <f t="shared" si="41"/>
        <v>0</v>
      </c>
      <c r="R170" s="65">
        <f t="shared" si="41"/>
        <v>0</v>
      </c>
      <c r="S170" s="65">
        <f t="shared" si="41"/>
        <v>0</v>
      </c>
      <c r="T170" s="65">
        <f t="shared" si="41"/>
        <v>0</v>
      </c>
      <c r="U170" s="65">
        <f t="shared" si="41"/>
        <v>0</v>
      </c>
      <c r="V170" s="61">
        <f t="shared" si="40"/>
        <v>0</v>
      </c>
      <c r="W170" s="61">
        <f t="shared" si="32"/>
        <v>0</v>
      </c>
      <c r="X170" s="61">
        <f t="shared" si="33"/>
        <v>0</v>
      </c>
      <c r="Y170" s="61">
        <f t="shared" si="34"/>
        <v>0</v>
      </c>
      <c r="Z170" s="61">
        <f t="shared" si="35"/>
        <v>0</v>
      </c>
      <c r="AA170" s="8"/>
    </row>
    <row r="171" spans="1:27" s="9" customFormat="1" ht="21" customHeight="1" x14ac:dyDescent="0.25">
      <c r="A171" s="133"/>
      <c r="B171" s="8"/>
      <c r="C171" s="295"/>
      <c r="D171" s="11"/>
      <c r="E171" s="297"/>
      <c r="F171" s="297"/>
      <c r="G171" s="297"/>
      <c r="H171" s="11"/>
      <c r="I171" s="11"/>
      <c r="J171" s="8">
        <f t="shared" si="36"/>
        <v>0</v>
      </c>
      <c r="K171" s="11"/>
      <c r="L171" s="64"/>
      <c r="M171" s="8">
        <f t="shared" si="37"/>
        <v>0</v>
      </c>
      <c r="N171" s="64"/>
      <c r="O171" s="64"/>
      <c r="P171" s="8">
        <f t="shared" si="38"/>
        <v>18</v>
      </c>
      <c r="Q171" s="65">
        <f t="shared" si="41"/>
        <v>0</v>
      </c>
      <c r="R171" s="65">
        <f t="shared" si="41"/>
        <v>0</v>
      </c>
      <c r="S171" s="65">
        <f t="shared" si="41"/>
        <v>0</v>
      </c>
      <c r="T171" s="65">
        <f t="shared" si="41"/>
        <v>0</v>
      </c>
      <c r="U171" s="65">
        <f t="shared" si="41"/>
        <v>0</v>
      </c>
      <c r="V171" s="61">
        <f t="shared" si="40"/>
        <v>0</v>
      </c>
      <c r="W171" s="61">
        <f t="shared" si="32"/>
        <v>0</v>
      </c>
      <c r="X171" s="61">
        <f t="shared" si="33"/>
        <v>0</v>
      </c>
      <c r="Y171" s="61">
        <f t="shared" si="34"/>
        <v>0</v>
      </c>
      <c r="Z171" s="61">
        <f t="shared" si="35"/>
        <v>0</v>
      </c>
      <c r="AA171" s="8"/>
    </row>
    <row r="172" spans="1:27" s="9" customFormat="1" ht="21" customHeight="1" x14ac:dyDescent="0.25">
      <c r="A172" s="134"/>
      <c r="B172" s="8"/>
      <c r="C172" s="295"/>
      <c r="D172" s="11"/>
      <c r="E172" s="297"/>
      <c r="F172" s="297"/>
      <c r="G172" s="297"/>
      <c r="H172" s="11"/>
      <c r="I172" s="11"/>
      <c r="J172" s="8">
        <f t="shared" si="36"/>
        <v>0</v>
      </c>
      <c r="K172" s="11"/>
      <c r="L172" s="64"/>
      <c r="M172" s="8">
        <f t="shared" si="37"/>
        <v>0</v>
      </c>
      <c r="N172" s="64"/>
      <c r="O172" s="64"/>
      <c r="P172" s="8">
        <f t="shared" si="38"/>
        <v>18</v>
      </c>
      <c r="Q172" s="65">
        <f t="shared" si="41"/>
        <v>0</v>
      </c>
      <c r="R172" s="65">
        <f t="shared" si="41"/>
        <v>0</v>
      </c>
      <c r="S172" s="65">
        <f t="shared" si="41"/>
        <v>0</v>
      </c>
      <c r="T172" s="65">
        <f t="shared" si="41"/>
        <v>0</v>
      </c>
      <c r="U172" s="65">
        <f t="shared" si="41"/>
        <v>0</v>
      </c>
      <c r="V172" s="61">
        <f t="shared" si="40"/>
        <v>0</v>
      </c>
      <c r="W172" s="61">
        <f t="shared" si="32"/>
        <v>0</v>
      </c>
      <c r="X172" s="61">
        <f t="shared" si="33"/>
        <v>0</v>
      </c>
      <c r="Y172" s="61">
        <f t="shared" si="34"/>
        <v>0</v>
      </c>
      <c r="Z172" s="61">
        <f t="shared" si="35"/>
        <v>0</v>
      </c>
      <c r="AA172" s="8"/>
    </row>
    <row r="173" spans="1:27" s="9" customFormat="1" ht="21" customHeight="1" x14ac:dyDescent="0.25">
      <c r="A173" s="133"/>
      <c r="B173" s="8"/>
      <c r="C173" s="295"/>
      <c r="D173" s="11"/>
      <c r="E173" s="297"/>
      <c r="F173" s="297"/>
      <c r="G173" s="297"/>
      <c r="H173" s="11"/>
      <c r="I173" s="11"/>
      <c r="J173" s="8">
        <f t="shared" si="36"/>
        <v>0</v>
      </c>
      <c r="K173" s="11"/>
      <c r="L173" s="64"/>
      <c r="M173" s="8">
        <f t="shared" si="37"/>
        <v>0</v>
      </c>
      <c r="N173" s="64"/>
      <c r="O173" s="64"/>
      <c r="P173" s="8">
        <f t="shared" si="38"/>
        <v>18</v>
      </c>
      <c r="Q173" s="65">
        <f t="shared" si="41"/>
        <v>0</v>
      </c>
      <c r="R173" s="65">
        <f t="shared" si="41"/>
        <v>0</v>
      </c>
      <c r="S173" s="65">
        <f t="shared" si="41"/>
        <v>0</v>
      </c>
      <c r="T173" s="65">
        <f t="shared" si="41"/>
        <v>0</v>
      </c>
      <c r="U173" s="65">
        <f t="shared" si="41"/>
        <v>0</v>
      </c>
      <c r="V173" s="61">
        <f t="shared" si="40"/>
        <v>0</v>
      </c>
      <c r="W173" s="61">
        <f t="shared" si="32"/>
        <v>0</v>
      </c>
      <c r="X173" s="61">
        <f t="shared" si="33"/>
        <v>0</v>
      </c>
      <c r="Y173" s="61">
        <f t="shared" si="34"/>
        <v>0</v>
      </c>
      <c r="Z173" s="61">
        <f t="shared" si="35"/>
        <v>0</v>
      </c>
      <c r="AA173" s="8"/>
    </row>
    <row r="174" spans="1:27" s="9" customFormat="1" ht="21" customHeight="1" x14ac:dyDescent="0.25">
      <c r="A174" s="134"/>
      <c r="B174" s="8"/>
      <c r="C174" s="295"/>
      <c r="D174" s="11"/>
      <c r="E174" s="297"/>
      <c r="F174" s="297"/>
      <c r="G174" s="297"/>
      <c r="H174" s="11"/>
      <c r="I174" s="11"/>
      <c r="J174" s="8">
        <f t="shared" si="36"/>
        <v>0</v>
      </c>
      <c r="K174" s="11"/>
      <c r="L174" s="64"/>
      <c r="M174" s="8">
        <f t="shared" si="37"/>
        <v>0</v>
      </c>
      <c r="N174" s="64"/>
      <c r="O174" s="64"/>
      <c r="P174" s="8">
        <f t="shared" si="38"/>
        <v>18</v>
      </c>
      <c r="Q174" s="65">
        <f t="shared" si="41"/>
        <v>0</v>
      </c>
      <c r="R174" s="65">
        <f t="shared" si="41"/>
        <v>0</v>
      </c>
      <c r="S174" s="65">
        <f t="shared" si="41"/>
        <v>0</v>
      </c>
      <c r="T174" s="65">
        <f t="shared" si="41"/>
        <v>0</v>
      </c>
      <c r="U174" s="65">
        <f t="shared" si="41"/>
        <v>0</v>
      </c>
      <c r="V174" s="61">
        <f t="shared" si="40"/>
        <v>0</v>
      </c>
      <c r="W174" s="61">
        <f t="shared" si="32"/>
        <v>0</v>
      </c>
      <c r="X174" s="61">
        <f t="shared" si="33"/>
        <v>0</v>
      </c>
      <c r="Y174" s="61">
        <f t="shared" si="34"/>
        <v>0</v>
      </c>
      <c r="Z174" s="61">
        <f t="shared" si="35"/>
        <v>0</v>
      </c>
      <c r="AA174" s="8"/>
    </row>
    <row r="175" spans="1:27" s="9" customFormat="1" ht="21" customHeight="1" x14ac:dyDescent="0.25">
      <c r="A175" s="134"/>
      <c r="B175" s="8"/>
      <c r="C175" s="295"/>
      <c r="D175" s="11"/>
      <c r="E175" s="297"/>
      <c r="F175" s="297"/>
      <c r="G175" s="297"/>
      <c r="H175" s="11"/>
      <c r="I175" s="11"/>
      <c r="J175" s="8">
        <f t="shared" si="36"/>
        <v>0</v>
      </c>
      <c r="K175" s="11"/>
      <c r="L175" s="64"/>
      <c r="M175" s="8">
        <f t="shared" si="37"/>
        <v>0</v>
      </c>
      <c r="N175" s="64"/>
      <c r="O175" s="64"/>
      <c r="P175" s="8">
        <f t="shared" si="38"/>
        <v>18</v>
      </c>
      <c r="Q175" s="65">
        <f t="shared" si="41"/>
        <v>0</v>
      </c>
      <c r="R175" s="65">
        <f t="shared" si="41"/>
        <v>0</v>
      </c>
      <c r="S175" s="65">
        <f t="shared" si="41"/>
        <v>0</v>
      </c>
      <c r="T175" s="65">
        <f t="shared" si="41"/>
        <v>0</v>
      </c>
      <c r="U175" s="65">
        <f t="shared" si="41"/>
        <v>0</v>
      </c>
      <c r="V175" s="61">
        <f t="shared" si="40"/>
        <v>0</v>
      </c>
      <c r="W175" s="61">
        <f t="shared" si="32"/>
        <v>0</v>
      </c>
      <c r="X175" s="61">
        <f t="shared" si="33"/>
        <v>0</v>
      </c>
      <c r="Y175" s="61">
        <f t="shared" si="34"/>
        <v>0</v>
      </c>
      <c r="Z175" s="61">
        <f t="shared" si="35"/>
        <v>0</v>
      </c>
      <c r="AA175" s="8"/>
    </row>
    <row r="176" spans="1:27" s="9" customFormat="1" ht="21" customHeight="1" x14ac:dyDescent="0.25">
      <c r="A176" s="133"/>
      <c r="B176" s="8"/>
      <c r="C176" s="295"/>
      <c r="D176" s="11"/>
      <c r="E176" s="297"/>
      <c r="F176" s="297"/>
      <c r="G176" s="297"/>
      <c r="H176" s="11"/>
      <c r="I176" s="11"/>
      <c r="J176" s="8">
        <f t="shared" si="36"/>
        <v>0</v>
      </c>
      <c r="K176" s="11"/>
      <c r="L176" s="64"/>
      <c r="M176" s="8">
        <f t="shared" si="37"/>
        <v>0</v>
      </c>
      <c r="N176" s="64"/>
      <c r="O176" s="64"/>
      <c r="P176" s="8">
        <f t="shared" si="38"/>
        <v>18</v>
      </c>
      <c r="Q176" s="65">
        <f t="shared" si="41"/>
        <v>0</v>
      </c>
      <c r="R176" s="65">
        <f t="shared" si="41"/>
        <v>0</v>
      </c>
      <c r="S176" s="65">
        <f t="shared" si="41"/>
        <v>0</v>
      </c>
      <c r="T176" s="65">
        <f t="shared" si="41"/>
        <v>0</v>
      </c>
      <c r="U176" s="65">
        <f t="shared" si="41"/>
        <v>0</v>
      </c>
      <c r="V176" s="61">
        <f t="shared" si="40"/>
        <v>0</v>
      </c>
      <c r="W176" s="61">
        <f t="shared" si="32"/>
        <v>0</v>
      </c>
      <c r="X176" s="61">
        <f t="shared" si="33"/>
        <v>0</v>
      </c>
      <c r="Y176" s="61">
        <f t="shared" si="34"/>
        <v>0</v>
      </c>
      <c r="Z176" s="61">
        <f t="shared" si="35"/>
        <v>0</v>
      </c>
      <c r="AA176" s="8"/>
    </row>
    <row r="177" spans="1:27" s="9" customFormat="1" ht="21" customHeight="1" x14ac:dyDescent="0.25">
      <c r="A177" s="133"/>
      <c r="B177" s="8"/>
      <c r="C177" s="295"/>
      <c r="D177" s="11"/>
      <c r="E177" s="297"/>
      <c r="F177" s="297"/>
      <c r="G177" s="297"/>
      <c r="H177" s="11"/>
      <c r="I177" s="11"/>
      <c r="J177" s="8">
        <f t="shared" si="36"/>
        <v>0</v>
      </c>
      <c r="K177" s="11"/>
      <c r="L177" s="64"/>
      <c r="M177" s="8">
        <f t="shared" si="37"/>
        <v>0</v>
      </c>
      <c r="N177" s="64"/>
      <c r="O177" s="64"/>
      <c r="P177" s="8">
        <f t="shared" si="38"/>
        <v>18</v>
      </c>
      <c r="Q177" s="65">
        <f t="shared" si="41"/>
        <v>0</v>
      </c>
      <c r="R177" s="65">
        <f t="shared" si="41"/>
        <v>0</v>
      </c>
      <c r="S177" s="65">
        <f t="shared" si="41"/>
        <v>0</v>
      </c>
      <c r="T177" s="65">
        <f t="shared" si="41"/>
        <v>0</v>
      </c>
      <c r="U177" s="65">
        <f t="shared" si="41"/>
        <v>0</v>
      </c>
      <c r="V177" s="61">
        <f t="shared" si="40"/>
        <v>0</v>
      </c>
      <c r="W177" s="61">
        <f t="shared" si="32"/>
        <v>0</v>
      </c>
      <c r="X177" s="61">
        <f t="shared" si="33"/>
        <v>0</v>
      </c>
      <c r="Y177" s="61">
        <f t="shared" si="34"/>
        <v>0</v>
      </c>
      <c r="Z177" s="61">
        <f t="shared" si="35"/>
        <v>0</v>
      </c>
      <c r="AA177" s="8"/>
    </row>
    <row r="178" spans="1:27" s="9" customFormat="1" ht="21" customHeight="1" x14ac:dyDescent="0.25">
      <c r="A178" s="133"/>
      <c r="B178" s="8"/>
      <c r="C178" s="295"/>
      <c r="D178" s="11"/>
      <c r="E178" s="297"/>
      <c r="F178" s="297"/>
      <c r="G178" s="297"/>
      <c r="H178" s="11"/>
      <c r="I178" s="11"/>
      <c r="J178" s="8">
        <f t="shared" ref="J178" si="42">+IF(D178=1,(G178-H178-I178),IF(D178=2,(G178-H178-I178),0))</f>
        <v>0</v>
      </c>
      <c r="K178" s="11"/>
      <c r="L178" s="64"/>
      <c r="M178" s="8">
        <f t="shared" si="37"/>
        <v>0</v>
      </c>
      <c r="N178" s="64"/>
      <c r="O178" s="64"/>
      <c r="P178" s="8">
        <f t="shared" si="38"/>
        <v>18</v>
      </c>
      <c r="Q178" s="65">
        <f t="shared" si="41"/>
        <v>0</v>
      </c>
      <c r="R178" s="65">
        <f t="shared" si="41"/>
        <v>0</v>
      </c>
      <c r="S178" s="65">
        <f t="shared" si="41"/>
        <v>0</v>
      </c>
      <c r="T178" s="65">
        <f t="shared" si="41"/>
        <v>0</v>
      </c>
      <c r="U178" s="65">
        <f t="shared" si="41"/>
        <v>0</v>
      </c>
      <c r="V178" s="61">
        <f t="shared" si="40"/>
        <v>0</v>
      </c>
      <c r="W178" s="61">
        <f t="shared" ref="W178" si="43">R178*($G178-$H178)-V178</f>
        <v>0</v>
      </c>
      <c r="X178" s="61">
        <f t="shared" ref="X178" si="44">S178*($G178-$H178)-SUM(V178:W178)</f>
        <v>0</v>
      </c>
      <c r="Y178" s="61">
        <f t="shared" ref="Y178" si="45">T178*($G178-$H178)-SUM(V178:X178)</f>
        <v>0</v>
      </c>
      <c r="Z178" s="61">
        <f t="shared" ref="Z178" si="46">U178*($G178-$H178)-SUM(V178:Y178)</f>
        <v>0</v>
      </c>
      <c r="AA178" s="8"/>
    </row>
    <row r="179" spans="1:27" s="9" customFormat="1" ht="21" customHeight="1" x14ac:dyDescent="0.25">
      <c r="A179" s="133"/>
      <c r="B179" s="8"/>
      <c r="D179" s="8"/>
      <c r="E179" s="8"/>
      <c r="F179" s="8"/>
      <c r="G179" s="59"/>
      <c r="H179" s="59"/>
      <c r="K179" s="95"/>
      <c r="L179" s="59"/>
      <c r="M179" s="8"/>
      <c r="N179" s="8"/>
      <c r="O179" s="8"/>
      <c r="P179" s="8"/>
      <c r="Q179" s="8"/>
      <c r="R179" s="8"/>
      <c r="S179" s="8"/>
      <c r="T179" s="8"/>
      <c r="U179" s="8"/>
      <c r="W179" s="61"/>
      <c r="X179" s="61"/>
      <c r="Y179" s="61"/>
      <c r="Z179" s="61"/>
      <c r="AA179" s="8"/>
    </row>
    <row r="180" spans="1:27" s="9" customFormat="1" ht="21" customHeight="1" x14ac:dyDescent="0.25">
      <c r="A180" s="133"/>
      <c r="B180" s="8"/>
      <c r="D180" s="8"/>
      <c r="E180" s="8"/>
      <c r="F180" s="8"/>
      <c r="G180" s="8"/>
      <c r="H180" s="8"/>
      <c r="I180" s="8"/>
      <c r="J180" s="8"/>
      <c r="K180" s="11"/>
      <c r="L180" s="5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thickBot="1" x14ac:dyDescent="0.3"/>
    <row r="182" spans="1:27" s="357" customFormat="1" ht="21" customHeight="1" thickBot="1" x14ac:dyDescent="0.3">
      <c r="A182" s="132"/>
      <c r="C182"/>
      <c r="K182" s="10"/>
      <c r="L182" s="3"/>
      <c r="Q182" s="79">
        <f>6</f>
        <v>6</v>
      </c>
      <c r="R182" s="80">
        <f>12*1+6</f>
        <v>18</v>
      </c>
      <c r="S182" s="80">
        <f>12*2+6</f>
        <v>30</v>
      </c>
      <c r="T182" s="80">
        <f>12*3+6</f>
        <v>42</v>
      </c>
      <c r="U182" s="81">
        <f>12*4+6</f>
        <v>54</v>
      </c>
    </row>
  </sheetData>
  <autoFilter ref="D26:F180" xr:uid="{6B3EB7BD-3D65-4947-8100-9477A8047029}"/>
  <mergeCells count="29">
    <mergeCell ref="A25:A26"/>
    <mergeCell ref="B25:J25"/>
    <mergeCell ref="L25:Z25"/>
    <mergeCell ref="N19:Q19"/>
    <mergeCell ref="S19:Z20"/>
    <mergeCell ref="N20:Q20"/>
    <mergeCell ref="N21:Q21"/>
    <mergeCell ref="N22:Q22"/>
    <mergeCell ref="H23:J23"/>
    <mergeCell ref="N17:Q17"/>
    <mergeCell ref="S17:Z18"/>
    <mergeCell ref="N18:Q1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53C2-B7E7-4E18-8A03-4EA3F60CB1C4}">
  <dimension ref="A1:AQ53"/>
  <sheetViews>
    <sheetView topLeftCell="A16" workbookViewId="0">
      <selection activeCell="B26" sqref="B26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43" ht="21.75" thickBot="1" x14ac:dyDescent="0.4">
      <c r="A1" s="174" t="s">
        <v>63</v>
      </c>
      <c r="B1" s="299" t="s">
        <v>64</v>
      </c>
      <c r="C1" s="175"/>
      <c r="D1" s="175"/>
      <c r="E1" s="175"/>
      <c r="F1" s="175" t="s">
        <v>130</v>
      </c>
      <c r="G1" s="175"/>
      <c r="H1" s="175"/>
      <c r="I1" s="175"/>
      <c r="J1" s="175"/>
      <c r="K1" s="175"/>
      <c r="L1" s="175"/>
      <c r="M1" s="175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F1" t="s">
        <v>65</v>
      </c>
      <c r="AG1" t="s">
        <v>66</v>
      </c>
      <c r="AN1" s="424"/>
      <c r="AO1" s="424"/>
      <c r="AP1" s="424"/>
      <c r="AQ1" s="424"/>
    </row>
    <row r="2" spans="1:43" ht="19.5" thickBot="1" x14ac:dyDescent="0.35">
      <c r="A2" s="12" t="s">
        <v>67</v>
      </c>
      <c r="B2" s="13" t="s">
        <v>6</v>
      </c>
      <c r="C2" s="13" t="s">
        <v>7</v>
      </c>
      <c r="D2" s="13" t="s">
        <v>8</v>
      </c>
      <c r="E2" s="14" t="s">
        <v>9</v>
      </c>
      <c r="F2" s="13" t="s">
        <v>10</v>
      </c>
      <c r="G2" s="13"/>
      <c r="H2" s="13"/>
      <c r="I2" s="13"/>
      <c r="J2" s="13"/>
      <c r="K2" s="13"/>
      <c r="L2" s="13"/>
      <c r="M2" s="15"/>
      <c r="N2" s="16">
        <v>2014</v>
      </c>
      <c r="O2" s="17" t="s">
        <v>11</v>
      </c>
      <c r="P2" s="18">
        <v>2015</v>
      </c>
      <c r="Q2" s="17" t="s">
        <v>11</v>
      </c>
      <c r="R2" s="18">
        <v>2016</v>
      </c>
      <c r="S2" s="17" t="s">
        <v>11</v>
      </c>
      <c r="T2" s="18">
        <v>2017</v>
      </c>
      <c r="U2" s="17" t="s">
        <v>11</v>
      </c>
      <c r="V2" s="18">
        <v>2018</v>
      </c>
      <c r="W2" s="17" t="s">
        <v>11</v>
      </c>
      <c r="X2" s="18">
        <v>2019</v>
      </c>
      <c r="Y2" s="17" t="s">
        <v>11</v>
      </c>
      <c r="Z2" s="18">
        <v>2020</v>
      </c>
      <c r="AA2" s="17" t="s">
        <v>11</v>
      </c>
      <c r="AB2" s="16">
        <v>2021</v>
      </c>
      <c r="AC2" s="17" t="s">
        <v>11</v>
      </c>
      <c r="AD2" s="18">
        <v>2022</v>
      </c>
      <c r="AE2" s="19" t="s">
        <v>11</v>
      </c>
      <c r="AF2" s="20"/>
      <c r="AG2" s="21"/>
    </row>
    <row r="3" spans="1:43" ht="18" thickBot="1" x14ac:dyDescent="0.3">
      <c r="A3" s="13" t="s">
        <v>68</v>
      </c>
      <c r="B3" s="301"/>
      <c r="C3" s="22" t="s">
        <v>12</v>
      </c>
      <c r="D3" s="22" t="s">
        <v>12</v>
      </c>
      <c r="E3" s="22" t="s">
        <v>13</v>
      </c>
      <c r="F3" s="22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3" t="s">
        <v>69</v>
      </c>
      <c r="M3" s="24" t="s">
        <v>70</v>
      </c>
      <c r="N3" s="178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80"/>
      <c r="AF3" s="25"/>
      <c r="AG3" s="181"/>
    </row>
    <row r="4" spans="1:43" ht="15.75" x14ac:dyDescent="0.25">
      <c r="A4" s="302" t="s">
        <v>131</v>
      </c>
      <c r="B4" s="27">
        <v>25</v>
      </c>
      <c r="C4" s="27"/>
      <c r="D4" s="27"/>
      <c r="E4" s="27"/>
      <c r="F4" s="27"/>
      <c r="G4" s="182"/>
      <c r="H4" s="182"/>
      <c r="I4" s="182"/>
      <c r="J4" s="182"/>
      <c r="K4" s="182"/>
      <c r="L4" s="182"/>
      <c r="M4" s="183"/>
      <c r="N4" s="184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6"/>
      <c r="AF4" s="25"/>
      <c r="AG4" s="181"/>
    </row>
    <row r="5" spans="1:43" ht="15.75" x14ac:dyDescent="0.25">
      <c r="A5" s="302" t="s">
        <v>132</v>
      </c>
      <c r="B5" s="27">
        <v>180</v>
      </c>
      <c r="C5" s="27"/>
      <c r="D5" s="27"/>
      <c r="E5" s="27"/>
      <c r="F5" s="27"/>
      <c r="G5" s="182"/>
      <c r="H5" s="182"/>
      <c r="I5" s="182"/>
      <c r="J5" s="182"/>
      <c r="K5" s="182"/>
      <c r="L5" s="182"/>
      <c r="M5" s="183"/>
      <c r="N5" s="184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25"/>
      <c r="AG5" s="181"/>
    </row>
    <row r="6" spans="1:43" ht="15.75" x14ac:dyDescent="0.25">
      <c r="A6" s="302" t="s">
        <v>133</v>
      </c>
      <c r="B6" s="27">
        <v>20</v>
      </c>
      <c r="C6" s="27"/>
      <c r="D6" s="27"/>
      <c r="E6" s="27"/>
      <c r="F6" s="27"/>
      <c r="G6" s="182"/>
      <c r="H6" s="182"/>
      <c r="I6" s="182"/>
      <c r="J6" s="182"/>
      <c r="K6" s="182"/>
      <c r="L6" s="182"/>
      <c r="M6" s="183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6"/>
      <c r="AF6" s="25"/>
      <c r="AG6" s="181"/>
    </row>
    <row r="7" spans="1:43" ht="15.75" x14ac:dyDescent="0.25">
      <c r="A7" s="302" t="s">
        <v>134</v>
      </c>
      <c r="B7" s="27">
        <v>100</v>
      </c>
      <c r="C7" s="27"/>
      <c r="D7" s="27"/>
      <c r="E7" s="27"/>
      <c r="F7" s="27"/>
      <c r="G7" s="182"/>
      <c r="H7" s="182"/>
      <c r="I7" s="182"/>
      <c r="J7" s="182"/>
      <c r="K7" s="182"/>
      <c r="L7" s="182"/>
      <c r="M7" s="183"/>
      <c r="N7" s="184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6"/>
      <c r="AF7" s="25"/>
      <c r="AG7" s="181"/>
    </row>
    <row r="8" spans="1:43" ht="15.75" x14ac:dyDescent="0.25">
      <c r="A8" s="302" t="s">
        <v>135</v>
      </c>
      <c r="B8" s="27">
        <v>50</v>
      </c>
      <c r="C8" s="27"/>
      <c r="D8" s="27"/>
      <c r="E8" s="27"/>
      <c r="F8" s="27"/>
      <c r="G8" s="182"/>
      <c r="H8" s="182"/>
      <c r="I8" s="182"/>
      <c r="J8" s="182"/>
      <c r="K8" s="182"/>
      <c r="L8" s="182"/>
      <c r="M8" s="183"/>
      <c r="N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6"/>
      <c r="AF8" s="25"/>
      <c r="AG8" s="181"/>
    </row>
    <row r="9" spans="1:43" x14ac:dyDescent="0.25">
      <c r="A9" s="302" t="s">
        <v>136</v>
      </c>
      <c r="B9" s="26">
        <v>75</v>
      </c>
      <c r="C9" s="26"/>
      <c r="D9" s="26"/>
      <c r="E9" s="187"/>
      <c r="F9" s="26"/>
      <c r="G9" s="26"/>
      <c r="H9" s="26"/>
      <c r="I9" s="26"/>
      <c r="J9" s="26"/>
      <c r="K9" s="26"/>
      <c r="L9" s="26"/>
      <c r="M9" s="26"/>
      <c r="N9" s="30"/>
      <c r="O9" s="31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3"/>
      <c r="AF9" s="25"/>
      <c r="AG9" s="34"/>
    </row>
    <row r="10" spans="1:43" x14ac:dyDescent="0.25">
      <c r="A10" s="302" t="s">
        <v>137</v>
      </c>
      <c r="B10" s="26">
        <v>160</v>
      </c>
      <c r="C10" s="26"/>
      <c r="D10" s="26"/>
      <c r="E10" s="187"/>
      <c r="F10" s="26"/>
      <c r="G10" s="26"/>
      <c r="H10" s="26"/>
      <c r="I10" s="26"/>
      <c r="J10" s="26"/>
      <c r="K10" s="26"/>
      <c r="L10" s="26"/>
      <c r="M10" s="26"/>
      <c r="N10" s="30"/>
      <c r="O10" s="31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3"/>
      <c r="AF10" s="25"/>
      <c r="AG10" s="34"/>
    </row>
    <row r="11" spans="1:43" x14ac:dyDescent="0.25">
      <c r="A11" s="302" t="s">
        <v>138</v>
      </c>
      <c r="B11" s="26">
        <v>60</v>
      </c>
      <c r="C11" s="26"/>
      <c r="D11" s="26"/>
      <c r="E11" s="187"/>
      <c r="F11" s="26"/>
      <c r="G11" s="26"/>
      <c r="H11" s="26"/>
      <c r="I11" s="26"/>
      <c r="J11" s="26"/>
      <c r="K11" s="26"/>
      <c r="L11" s="26"/>
      <c r="M11" s="26"/>
      <c r="N11" s="30"/>
      <c r="O11" s="31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3"/>
      <c r="AF11" s="25"/>
      <c r="AG11" s="34"/>
    </row>
    <row r="12" spans="1:43" ht="19.5" thickBot="1" x14ac:dyDescent="0.35">
      <c r="A12" s="188"/>
      <c r="B12" s="189">
        <f>SUM(B4:B11)</f>
        <v>670</v>
      </c>
      <c r="C12" s="189">
        <f>SUM(C9:C11)</f>
        <v>0</v>
      </c>
      <c r="D12" s="190">
        <f>+C12/B12</f>
        <v>0</v>
      </c>
      <c r="E12" s="191">
        <f>+(F12/B12)*100</f>
        <v>0</v>
      </c>
      <c r="F12" s="189">
        <f>SUM(G12:M12)</f>
        <v>0</v>
      </c>
      <c r="G12" s="192">
        <f>SUM(G9:G11)</f>
        <v>0</v>
      </c>
      <c r="H12" s="192">
        <f t="shared" ref="H12:M12" si="0">SUM(H9:H11)</f>
        <v>0</v>
      </c>
      <c r="I12" s="192">
        <f t="shared" si="0"/>
        <v>0</v>
      </c>
      <c r="J12" s="192">
        <f t="shared" si="0"/>
        <v>0</v>
      </c>
      <c r="K12" s="192">
        <f t="shared" si="0"/>
        <v>0</v>
      </c>
      <c r="L12" s="192">
        <f t="shared" si="0"/>
        <v>0</v>
      </c>
      <c r="M12" s="192">
        <f t="shared" si="0"/>
        <v>0</v>
      </c>
      <c r="N12" s="35" t="e">
        <f>+#REF!+#REF!+#REF!+#REF!+#REF!+#REF!+#REF!</f>
        <v>#REF!</v>
      </c>
      <c r="O12" s="36" t="e">
        <f>SUM(#REF!)</f>
        <v>#REF!</v>
      </c>
      <c r="P12" s="37">
        <f>SUM(P9:P11)</f>
        <v>0</v>
      </c>
      <c r="Q12" s="36" t="e">
        <f>SUM(#REF!)</f>
        <v>#REF!</v>
      </c>
      <c r="R12" s="37">
        <f>SUM(R9:R11)</f>
        <v>0</v>
      </c>
      <c r="S12" s="36" t="e">
        <f>SUM(#REF!)</f>
        <v>#REF!</v>
      </c>
      <c r="T12" s="37">
        <f>SUM(T9:T11)</f>
        <v>0</v>
      </c>
      <c r="U12" s="36" t="e">
        <f>SUM(#REF!)</f>
        <v>#REF!</v>
      </c>
      <c r="V12" s="37">
        <f>SUM(V9:V11)</f>
        <v>0</v>
      </c>
      <c r="W12" s="36" t="e">
        <f>SUM(#REF!)</f>
        <v>#REF!</v>
      </c>
      <c r="X12" s="37">
        <f>SUM(X9:X11)</f>
        <v>0</v>
      </c>
      <c r="Y12" s="36" t="e">
        <f>SUM(#REF!)</f>
        <v>#REF!</v>
      </c>
      <c r="Z12" s="37">
        <f>SUM(Z9:Z11)</f>
        <v>0</v>
      </c>
      <c r="AA12" s="36" t="e">
        <f>SUM(#REF!)</f>
        <v>#REF!</v>
      </c>
      <c r="AB12" s="37">
        <f>SUM(AB9:AB11)</f>
        <v>0</v>
      </c>
      <c r="AC12" s="36" t="e">
        <f>SUM(#REF!)</f>
        <v>#REF!</v>
      </c>
      <c r="AD12" s="37">
        <f>SUM(AD9:AD11)</f>
        <v>0</v>
      </c>
      <c r="AE12" s="36" t="e">
        <f>SUM(#REF!)</f>
        <v>#REF!</v>
      </c>
      <c r="AF12" s="193">
        <f>SUM(AF9:AF11)</f>
        <v>0</v>
      </c>
      <c r="AG12" s="34"/>
    </row>
    <row r="13" spans="1:43" ht="19.5" thickBot="1" x14ac:dyDescent="0.35">
      <c r="A13" s="12" t="s">
        <v>71</v>
      </c>
      <c r="B13" s="13" t="s">
        <v>6</v>
      </c>
      <c r="C13" s="13" t="s">
        <v>7</v>
      </c>
      <c r="D13" s="13" t="s">
        <v>8</v>
      </c>
      <c r="E13" s="14" t="s">
        <v>9</v>
      </c>
      <c r="F13" s="13" t="s">
        <v>10</v>
      </c>
      <c r="G13" s="13"/>
      <c r="H13" s="13"/>
      <c r="I13" s="13"/>
      <c r="J13" s="13"/>
      <c r="K13" s="13"/>
      <c r="L13" s="13"/>
      <c r="M13" s="15"/>
      <c r="N13" s="16">
        <v>2014</v>
      </c>
      <c r="O13" s="17" t="s">
        <v>11</v>
      </c>
      <c r="P13" s="18">
        <v>2015</v>
      </c>
      <c r="Q13" s="17" t="s">
        <v>11</v>
      </c>
      <c r="R13" s="18">
        <v>2016</v>
      </c>
      <c r="S13" s="17" t="s">
        <v>11</v>
      </c>
      <c r="T13" s="18">
        <v>2017</v>
      </c>
      <c r="U13" s="17" t="s">
        <v>11</v>
      </c>
      <c r="V13" s="18">
        <v>2018</v>
      </c>
      <c r="W13" s="17" t="s">
        <v>11</v>
      </c>
      <c r="X13" s="18">
        <v>2019</v>
      </c>
      <c r="Y13" s="17" t="s">
        <v>11</v>
      </c>
      <c r="Z13" s="18">
        <v>2020</v>
      </c>
      <c r="AA13" s="17" t="s">
        <v>11</v>
      </c>
      <c r="AB13" s="16">
        <v>2021</v>
      </c>
      <c r="AC13" s="17" t="s">
        <v>11</v>
      </c>
      <c r="AD13" s="18">
        <v>2022</v>
      </c>
      <c r="AE13" s="19" t="s">
        <v>11</v>
      </c>
      <c r="AF13" s="20"/>
      <c r="AG13" s="21"/>
    </row>
    <row r="14" spans="1:43" ht="30.75" thickBot="1" x14ac:dyDescent="0.3">
      <c r="A14" s="194" t="s">
        <v>72</v>
      </c>
      <c r="B14" s="301"/>
      <c r="C14" s="22" t="s">
        <v>12</v>
      </c>
      <c r="D14" s="22" t="s">
        <v>12</v>
      </c>
      <c r="E14" s="22" t="s">
        <v>13</v>
      </c>
      <c r="F14" s="22" t="s">
        <v>14</v>
      </c>
      <c r="G14" s="23" t="s">
        <v>15</v>
      </c>
      <c r="H14" s="23" t="s">
        <v>16</v>
      </c>
      <c r="I14" s="23" t="s">
        <v>17</v>
      </c>
      <c r="J14" s="23" t="s">
        <v>18</v>
      </c>
      <c r="K14" s="23" t="s">
        <v>19</v>
      </c>
      <c r="L14" s="23" t="s">
        <v>69</v>
      </c>
      <c r="M14" s="24" t="s">
        <v>70</v>
      </c>
      <c r="N14" s="178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80"/>
      <c r="AF14" s="25"/>
      <c r="AG14" s="181"/>
    </row>
    <row r="15" spans="1:43" x14ac:dyDescent="0.25">
      <c r="A15" s="302" t="s">
        <v>131</v>
      </c>
      <c r="B15" s="26">
        <f>50-B4</f>
        <v>25</v>
      </c>
      <c r="C15" s="26"/>
      <c r="D15" s="26"/>
      <c r="E15" s="187"/>
      <c r="F15" s="26"/>
      <c r="G15" s="26"/>
      <c r="H15" s="26"/>
      <c r="I15" s="26"/>
      <c r="J15" s="26"/>
      <c r="K15" s="26"/>
      <c r="L15" s="26"/>
      <c r="M15" s="26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  <c r="AF15" s="25"/>
      <c r="AG15" s="34"/>
    </row>
    <row r="16" spans="1:43" x14ac:dyDescent="0.25">
      <c r="A16" s="302" t="s">
        <v>132</v>
      </c>
      <c r="B16" s="26">
        <f>620-B5</f>
        <v>440</v>
      </c>
      <c r="C16" s="26"/>
      <c r="D16" s="26"/>
      <c r="E16" s="187"/>
      <c r="F16" s="26"/>
      <c r="G16" s="26"/>
      <c r="H16" s="26"/>
      <c r="I16" s="26"/>
      <c r="J16" s="26"/>
      <c r="K16" s="26"/>
      <c r="L16" s="26"/>
      <c r="M16" s="26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  <c r="AF16" s="25"/>
      <c r="AG16" s="34"/>
    </row>
    <row r="17" spans="1:33" x14ac:dyDescent="0.25">
      <c r="A17" s="302" t="s">
        <v>133</v>
      </c>
      <c r="B17" s="26">
        <f>140-B6</f>
        <v>120</v>
      </c>
      <c r="C17" s="26"/>
      <c r="D17" s="26"/>
      <c r="E17" s="187"/>
      <c r="F17" s="26"/>
      <c r="G17" s="26"/>
      <c r="H17" s="26"/>
      <c r="I17" s="26"/>
      <c r="J17" s="26"/>
      <c r="K17" s="26"/>
      <c r="L17" s="26"/>
      <c r="M17" s="26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3"/>
      <c r="AF17" s="25"/>
      <c r="AG17" s="34"/>
    </row>
    <row r="18" spans="1:33" x14ac:dyDescent="0.25">
      <c r="A18" s="302" t="s">
        <v>134</v>
      </c>
      <c r="B18" s="26">
        <f>160-B7</f>
        <v>60</v>
      </c>
      <c r="C18" s="26"/>
      <c r="D18" s="26"/>
      <c r="E18" s="187"/>
      <c r="F18" s="26"/>
      <c r="G18" s="26"/>
      <c r="H18" s="26"/>
      <c r="I18" s="26"/>
      <c r="J18" s="26"/>
      <c r="K18" s="26"/>
      <c r="L18" s="26"/>
      <c r="M18" s="26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3"/>
      <c r="AF18" s="25"/>
      <c r="AG18" s="34"/>
    </row>
    <row r="19" spans="1:33" x14ac:dyDescent="0.25">
      <c r="A19" s="302" t="s">
        <v>135</v>
      </c>
      <c r="B19" s="26">
        <f>70-B8</f>
        <v>20</v>
      </c>
      <c r="C19" s="26"/>
      <c r="D19" s="26"/>
      <c r="E19" s="187"/>
      <c r="F19" s="26"/>
      <c r="G19" s="26"/>
      <c r="H19" s="26"/>
      <c r="I19" s="26"/>
      <c r="J19" s="26"/>
      <c r="K19" s="26"/>
      <c r="L19" s="26"/>
      <c r="M19" s="26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  <c r="AF19" s="25"/>
      <c r="AG19" s="34"/>
    </row>
    <row r="20" spans="1:33" x14ac:dyDescent="0.25">
      <c r="A20" s="302" t="s">
        <v>136</v>
      </c>
      <c r="B20" s="26">
        <f>230-B9</f>
        <v>155</v>
      </c>
      <c r="C20" s="26"/>
      <c r="D20" s="26"/>
      <c r="E20" s="187"/>
      <c r="F20" s="26"/>
      <c r="G20" s="26"/>
      <c r="H20" s="26"/>
      <c r="I20" s="26"/>
      <c r="J20" s="26"/>
      <c r="K20" s="26"/>
      <c r="L20" s="26"/>
      <c r="M20" s="26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3"/>
      <c r="AF20" s="25"/>
      <c r="AG20" s="34"/>
    </row>
    <row r="21" spans="1:33" x14ac:dyDescent="0.25">
      <c r="A21" s="302" t="s">
        <v>137</v>
      </c>
      <c r="B21" s="26">
        <f>550-B10</f>
        <v>390</v>
      </c>
      <c r="C21" s="26"/>
      <c r="D21" s="26"/>
      <c r="E21" s="187"/>
      <c r="F21" s="26"/>
      <c r="G21" s="26"/>
      <c r="H21" s="26"/>
      <c r="I21" s="26"/>
      <c r="J21" s="26"/>
      <c r="K21" s="26"/>
      <c r="L21" s="26"/>
      <c r="M21" s="26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3"/>
      <c r="AF21" s="25"/>
      <c r="AG21" s="34"/>
    </row>
    <row r="22" spans="1:33" x14ac:dyDescent="0.25">
      <c r="A22" s="302" t="s">
        <v>138</v>
      </c>
      <c r="B22" s="26">
        <f>160-B11</f>
        <v>100</v>
      </c>
      <c r="C22" s="26"/>
      <c r="D22" s="26"/>
      <c r="E22" s="187"/>
      <c r="F22" s="26"/>
      <c r="G22" s="26"/>
      <c r="H22" s="26"/>
      <c r="I22" s="26"/>
      <c r="J22" s="26"/>
      <c r="K22" s="26"/>
      <c r="L22" s="26"/>
      <c r="M22" s="26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3"/>
      <c r="AF22" s="25"/>
      <c r="AG22" s="34"/>
    </row>
    <row r="23" spans="1:33" ht="19.5" thickBot="1" x14ac:dyDescent="0.35">
      <c r="A23" s="188" t="s">
        <v>73</v>
      </c>
      <c r="B23" s="189">
        <f>SUM(B15:B22)</f>
        <v>1310</v>
      </c>
      <c r="C23" s="189">
        <f>SUM(C15:C22)</f>
        <v>0</v>
      </c>
      <c r="D23" s="190">
        <f>+C23/B23</f>
        <v>0</v>
      </c>
      <c r="E23" s="191">
        <f>+(F23/B23)*100</f>
        <v>0</v>
      </c>
      <c r="F23" s="189">
        <f>SUM(F15:F22)</f>
        <v>0</v>
      </c>
      <c r="G23" s="192">
        <f>SUM(G15:G22)</f>
        <v>0</v>
      </c>
      <c r="H23" s="192">
        <f t="shared" ref="H23:M23" si="1">SUM(H15:H22)</f>
        <v>0</v>
      </c>
      <c r="I23" s="192">
        <f t="shared" si="1"/>
        <v>0</v>
      </c>
      <c r="J23" s="192">
        <f t="shared" si="1"/>
        <v>0</v>
      </c>
      <c r="K23" s="192">
        <f t="shared" si="1"/>
        <v>0</v>
      </c>
      <c r="L23" s="192">
        <f t="shared" si="1"/>
        <v>0</v>
      </c>
      <c r="M23" s="192">
        <f t="shared" si="1"/>
        <v>0</v>
      </c>
      <c r="N23" s="35" t="e">
        <f>+#REF!+#REF!+#REF!+#REF!+#REF!+#REF!+#REF!</f>
        <v>#REF!</v>
      </c>
      <c r="O23" s="36" t="e">
        <f>SUM(#REF!)</f>
        <v>#REF!</v>
      </c>
      <c r="P23" s="37">
        <f>SUM(P15:P22)</f>
        <v>0</v>
      </c>
      <c r="Q23" s="36" t="e">
        <f>SUM(#REF!)</f>
        <v>#REF!</v>
      </c>
      <c r="R23" s="37">
        <f>SUM(R15:R22)</f>
        <v>0</v>
      </c>
      <c r="S23" s="36" t="e">
        <f>SUM(#REF!)</f>
        <v>#REF!</v>
      </c>
      <c r="T23" s="37">
        <f>SUM(T15:T22)</f>
        <v>0</v>
      </c>
      <c r="U23" s="36" t="e">
        <f>SUM(#REF!)</f>
        <v>#REF!</v>
      </c>
      <c r="V23" s="37">
        <f>SUM(V15:V22)</f>
        <v>0</v>
      </c>
      <c r="W23" s="36" t="e">
        <f>SUM(#REF!)</f>
        <v>#REF!</v>
      </c>
      <c r="X23" s="37">
        <f>SUM(X15:X22)</f>
        <v>0</v>
      </c>
      <c r="Y23" s="36" t="e">
        <f>SUM(#REF!)</f>
        <v>#REF!</v>
      </c>
      <c r="Z23" s="37">
        <f>SUM(Z15:Z22)</f>
        <v>0</v>
      </c>
      <c r="AA23" s="36" t="e">
        <f>SUM(#REF!)</f>
        <v>#REF!</v>
      </c>
      <c r="AB23" s="37">
        <f>SUM(AB15:AB22)</f>
        <v>0</v>
      </c>
      <c r="AC23" s="36" t="e">
        <f>SUM(#REF!)</f>
        <v>#REF!</v>
      </c>
      <c r="AD23" s="37">
        <f>SUM(AD15:AD22)</f>
        <v>0</v>
      </c>
      <c r="AE23" s="36" t="e">
        <f>SUM(#REF!)</f>
        <v>#REF!</v>
      </c>
      <c r="AF23" s="193">
        <f>SUM(AF15:AF22)</f>
        <v>0</v>
      </c>
      <c r="AG23" s="34"/>
    </row>
    <row r="24" spans="1:33" ht="19.5" thickBot="1" x14ac:dyDescent="0.35">
      <c r="A24" s="12" t="s">
        <v>74</v>
      </c>
      <c r="B24" s="13" t="s">
        <v>6</v>
      </c>
      <c r="C24" s="13" t="s">
        <v>7</v>
      </c>
      <c r="D24" s="13" t="s">
        <v>8</v>
      </c>
      <c r="E24" s="14" t="s">
        <v>9</v>
      </c>
      <c r="F24" s="13" t="s">
        <v>10</v>
      </c>
      <c r="G24" s="13"/>
      <c r="H24" s="13"/>
      <c r="I24" s="13"/>
      <c r="J24" s="13"/>
      <c r="K24" s="13"/>
      <c r="L24" s="13"/>
      <c r="M24" s="15"/>
      <c r="N24" s="35"/>
      <c r="O24" s="36"/>
      <c r="P24" s="37"/>
      <c r="Q24" s="36"/>
      <c r="R24" s="37"/>
      <c r="S24" s="36"/>
      <c r="T24" s="37"/>
      <c r="U24" s="36"/>
      <c r="V24" s="37"/>
      <c r="W24" s="36"/>
      <c r="X24" s="37"/>
      <c r="Y24" s="36"/>
      <c r="Z24" s="37"/>
      <c r="AA24" s="36"/>
      <c r="AB24" s="38"/>
      <c r="AC24" s="36"/>
      <c r="AD24" s="37"/>
      <c r="AE24" s="39"/>
      <c r="AF24" s="40"/>
      <c r="AG24" s="34"/>
    </row>
    <row r="25" spans="1:33" ht="31.5" thickBot="1" x14ac:dyDescent="0.35">
      <c r="A25" s="194" t="s">
        <v>75</v>
      </c>
      <c r="B25" s="301"/>
      <c r="C25" s="22"/>
      <c r="D25" s="22" t="s">
        <v>12</v>
      </c>
      <c r="E25" s="22" t="s">
        <v>13</v>
      </c>
      <c r="F25" s="22" t="s">
        <v>14</v>
      </c>
      <c r="G25" s="23" t="s">
        <v>15</v>
      </c>
      <c r="H25" s="23" t="s">
        <v>16</v>
      </c>
      <c r="I25" s="23" t="s">
        <v>17</v>
      </c>
      <c r="J25" s="23" t="s">
        <v>18</v>
      </c>
      <c r="K25" s="23" t="s">
        <v>19</v>
      </c>
      <c r="L25" s="23" t="s">
        <v>69</v>
      </c>
      <c r="M25" s="24" t="s">
        <v>70</v>
      </c>
      <c r="N25" s="35"/>
      <c r="O25" s="36"/>
      <c r="P25" s="37"/>
      <c r="Q25" s="36"/>
      <c r="R25" s="37"/>
      <c r="S25" s="36"/>
      <c r="T25" s="37"/>
      <c r="U25" s="36"/>
      <c r="V25" s="37"/>
      <c r="W25" s="36"/>
      <c r="X25" s="37"/>
      <c r="Y25" s="36"/>
      <c r="Z25" s="37"/>
      <c r="AA25" s="36"/>
      <c r="AB25" s="38"/>
      <c r="AC25" s="36"/>
      <c r="AD25" s="37"/>
      <c r="AE25" s="39"/>
      <c r="AF25" s="40"/>
      <c r="AG25" s="34"/>
    </row>
    <row r="26" spans="1:33" ht="15.75" customHeight="1" x14ac:dyDescent="0.3">
      <c r="A26" s="302" t="s">
        <v>139</v>
      </c>
      <c r="B26" s="26">
        <v>750</v>
      </c>
      <c r="C26" s="26"/>
      <c r="D26" s="28"/>
      <c r="E26" s="187"/>
      <c r="F26" s="26"/>
      <c r="G26" s="29"/>
      <c r="H26" s="29"/>
      <c r="I26" s="29"/>
      <c r="J26" s="29"/>
      <c r="K26" s="29"/>
      <c r="L26" s="29"/>
      <c r="M26" s="29"/>
      <c r="N26" s="35"/>
      <c r="O26" s="36"/>
      <c r="P26" s="37"/>
      <c r="Q26" s="36"/>
      <c r="R26" s="37"/>
      <c r="S26" s="36"/>
      <c r="T26" s="37"/>
      <c r="U26" s="36"/>
      <c r="V26" s="37"/>
      <c r="W26" s="36"/>
      <c r="X26" s="37"/>
      <c r="Y26" s="36"/>
      <c r="Z26" s="37"/>
      <c r="AA26" s="36"/>
      <c r="AB26" s="38"/>
      <c r="AC26" s="36"/>
      <c r="AD26" s="37"/>
      <c r="AE26" s="39"/>
      <c r="AF26" s="40"/>
      <c r="AG26" s="34"/>
    </row>
    <row r="27" spans="1:33" ht="19.5" thickBot="1" x14ac:dyDescent="0.35">
      <c r="A27" s="188" t="s">
        <v>73</v>
      </c>
      <c r="B27" s="189">
        <f>SUM(B26:B26)</f>
        <v>750</v>
      </c>
      <c r="C27" s="189">
        <f>SUM(C26:C26)</f>
        <v>0</v>
      </c>
      <c r="D27" s="41">
        <f>+C27/B27</f>
        <v>0</v>
      </c>
      <c r="E27" s="191">
        <f>+(F27/B27)*100</f>
        <v>0</v>
      </c>
      <c r="F27" s="189">
        <f t="shared" ref="F27:M27" si="2">SUM(F26:F26)</f>
        <v>0</v>
      </c>
      <c r="G27" s="303">
        <f t="shared" si="2"/>
        <v>0</v>
      </c>
      <c r="H27" s="303">
        <f t="shared" si="2"/>
        <v>0</v>
      </c>
      <c r="I27" s="303">
        <f t="shared" si="2"/>
        <v>0</v>
      </c>
      <c r="J27" s="303">
        <f t="shared" si="2"/>
        <v>0</v>
      </c>
      <c r="K27" s="303">
        <f t="shared" si="2"/>
        <v>0</v>
      </c>
      <c r="L27" s="303">
        <f t="shared" si="2"/>
        <v>0</v>
      </c>
      <c r="M27" s="303">
        <f t="shared" si="2"/>
        <v>0</v>
      </c>
      <c r="N27" s="35"/>
      <c r="O27" s="36"/>
      <c r="P27" s="37"/>
      <c r="Q27" s="36"/>
      <c r="R27" s="37"/>
      <c r="S27" s="36"/>
      <c r="T27" s="37"/>
      <c r="U27" s="36"/>
      <c r="V27" s="37"/>
      <c r="W27" s="36"/>
      <c r="X27" s="37"/>
      <c r="Y27" s="36"/>
      <c r="Z27" s="37"/>
      <c r="AA27" s="36"/>
      <c r="AB27" s="38"/>
      <c r="AC27" s="36"/>
      <c r="AD27" s="37"/>
      <c r="AE27" s="39"/>
      <c r="AF27" s="40"/>
      <c r="AG27" s="34"/>
    </row>
    <row r="28" spans="1:33" ht="19.5" thickBot="1" x14ac:dyDescent="0.35">
      <c r="A28" s="12" t="s">
        <v>76</v>
      </c>
      <c r="B28" s="13" t="s">
        <v>6</v>
      </c>
      <c r="C28" s="13" t="s">
        <v>7</v>
      </c>
      <c r="D28" s="13" t="s">
        <v>8</v>
      </c>
      <c r="E28" s="14" t="s">
        <v>9</v>
      </c>
      <c r="F28" s="13" t="s">
        <v>10</v>
      </c>
      <c r="G28" s="13"/>
      <c r="H28" s="13"/>
      <c r="I28" s="13"/>
      <c r="J28" s="13"/>
      <c r="K28" s="13"/>
      <c r="L28" s="13"/>
      <c r="M28" s="15"/>
      <c r="N28" s="195">
        <v>2014</v>
      </c>
      <c r="O28" s="196" t="s">
        <v>11</v>
      </c>
      <c r="P28" s="197">
        <v>2015</v>
      </c>
      <c r="Q28" s="196" t="s">
        <v>11</v>
      </c>
      <c r="R28" s="197">
        <v>2016</v>
      </c>
      <c r="S28" s="196" t="s">
        <v>11</v>
      </c>
      <c r="T28" s="197">
        <v>2017</v>
      </c>
      <c r="U28" s="196" t="s">
        <v>11</v>
      </c>
      <c r="V28" s="197">
        <v>2018</v>
      </c>
      <c r="W28" s="196" t="s">
        <v>11</v>
      </c>
      <c r="X28" s="197">
        <v>2019</v>
      </c>
      <c r="Y28" s="196" t="s">
        <v>11</v>
      </c>
      <c r="Z28" s="197">
        <v>2020</v>
      </c>
      <c r="AA28" s="196" t="s">
        <v>11</v>
      </c>
      <c r="AB28" s="195">
        <v>2021</v>
      </c>
      <c r="AC28" s="197"/>
      <c r="AD28" s="197">
        <v>2022</v>
      </c>
      <c r="AE28" s="198"/>
      <c r="AF28" s="42"/>
      <c r="AG28" s="199"/>
    </row>
    <row r="29" spans="1:33" ht="45.75" thickBot="1" x14ac:dyDescent="0.3">
      <c r="A29" s="194" t="s">
        <v>77</v>
      </c>
      <c r="B29" s="301"/>
      <c r="C29" s="22" t="s">
        <v>12</v>
      </c>
      <c r="D29" s="22" t="s">
        <v>12</v>
      </c>
      <c r="E29" s="22" t="s">
        <v>13</v>
      </c>
      <c r="F29" s="22" t="s">
        <v>14</v>
      </c>
      <c r="G29" s="23" t="s">
        <v>15</v>
      </c>
      <c r="H29" s="23" t="s">
        <v>16</v>
      </c>
      <c r="I29" s="23" t="s">
        <v>17</v>
      </c>
      <c r="J29" s="23" t="s">
        <v>18</v>
      </c>
      <c r="K29" s="23" t="s">
        <v>19</v>
      </c>
      <c r="L29" s="23" t="s">
        <v>69</v>
      </c>
      <c r="M29" s="24" t="s">
        <v>70</v>
      </c>
      <c r="N29" s="43"/>
      <c r="O29" s="44"/>
      <c r="P29" s="44"/>
      <c r="Q29" s="44"/>
      <c r="R29" s="44"/>
      <c r="S29" s="44"/>
      <c r="T29" s="44"/>
      <c r="U29" s="44"/>
      <c r="V29" s="44"/>
      <c r="W29" s="200"/>
      <c r="X29" s="44"/>
      <c r="Y29" s="200"/>
      <c r="Z29" s="45"/>
      <c r="AA29" s="201"/>
      <c r="AB29" s="43"/>
      <c r="AC29" s="202"/>
      <c r="AD29" s="44"/>
      <c r="AE29" s="203"/>
      <c r="AF29" s="42"/>
      <c r="AG29" s="199"/>
    </row>
    <row r="30" spans="1:33" ht="15.75" hidden="1" x14ac:dyDescent="0.25">
      <c r="A30" s="51"/>
      <c r="B30" s="29"/>
      <c r="C30" s="26"/>
      <c r="D30" s="28"/>
      <c r="E30" s="187"/>
      <c r="F30" s="26"/>
      <c r="G30" s="29"/>
      <c r="H30" s="29"/>
      <c r="I30" s="29"/>
      <c r="J30" s="29"/>
      <c r="K30" s="29"/>
      <c r="L30" s="29"/>
      <c r="M30" s="29"/>
      <c r="N30" s="21"/>
      <c r="O30" s="46"/>
      <c r="P30" s="46"/>
      <c r="Q30" s="46"/>
      <c r="R30" s="46"/>
      <c r="S30" s="46"/>
      <c r="T30" s="46"/>
      <c r="U30" s="49"/>
      <c r="V30" s="46"/>
      <c r="W30" s="50"/>
      <c r="X30" s="46"/>
      <c r="Y30" s="46"/>
      <c r="Z30" s="47"/>
      <c r="AA30" s="46"/>
      <c r="AB30" s="46"/>
      <c r="AC30" s="46"/>
      <c r="AD30" s="46"/>
      <c r="AE30" s="48"/>
      <c r="AF30" s="21"/>
      <c r="AG30" s="51"/>
    </row>
    <row r="31" spans="1:33" ht="15.75" x14ac:dyDescent="0.25">
      <c r="A31" s="302" t="s">
        <v>140</v>
      </c>
      <c r="B31" s="29">
        <v>400</v>
      </c>
      <c r="C31" s="26"/>
      <c r="D31" s="28"/>
      <c r="E31" s="187"/>
      <c r="F31" s="26"/>
      <c r="G31" s="29"/>
      <c r="H31" s="29"/>
      <c r="I31" s="29"/>
      <c r="J31" s="29"/>
      <c r="K31" s="29"/>
      <c r="L31" s="29"/>
      <c r="M31" s="29"/>
      <c r="N31" s="21"/>
      <c r="O31" s="46"/>
      <c r="P31" s="46"/>
      <c r="Q31" s="46"/>
      <c r="R31" s="46"/>
      <c r="S31" s="46"/>
      <c r="T31" s="46"/>
      <c r="U31" s="49"/>
      <c r="V31" s="46"/>
      <c r="W31" s="50"/>
      <c r="X31" s="46"/>
      <c r="Y31" s="46"/>
      <c r="Z31" s="47"/>
      <c r="AA31" s="46"/>
      <c r="AB31" s="46"/>
      <c r="AC31" s="46"/>
      <c r="AD31" s="46"/>
      <c r="AE31" s="48"/>
      <c r="AF31" s="21"/>
      <c r="AG31" s="51"/>
    </row>
    <row r="32" spans="1:33" ht="15.75" x14ac:dyDescent="0.25">
      <c r="A32" s="302" t="s">
        <v>141</v>
      </c>
      <c r="B32" s="29">
        <v>180</v>
      </c>
      <c r="C32" s="26"/>
      <c r="D32" s="28"/>
      <c r="E32" s="187"/>
      <c r="F32" s="26"/>
      <c r="G32" s="29"/>
      <c r="H32" s="29"/>
      <c r="I32" s="29"/>
      <c r="J32" s="29"/>
      <c r="K32" s="29"/>
      <c r="L32" s="29"/>
      <c r="M32" s="29"/>
      <c r="N32" s="21"/>
      <c r="O32" s="46"/>
      <c r="P32" s="46"/>
      <c r="Q32" s="46"/>
      <c r="R32" s="46"/>
      <c r="S32" s="46"/>
      <c r="T32" s="46"/>
      <c r="U32" s="49"/>
      <c r="V32" s="46"/>
      <c r="W32" s="50"/>
      <c r="X32" s="46"/>
      <c r="Y32" s="46"/>
      <c r="Z32" s="47"/>
      <c r="AA32" s="46"/>
      <c r="AB32" s="46"/>
      <c r="AC32" s="46"/>
      <c r="AD32" s="46"/>
      <c r="AE32" s="48"/>
      <c r="AF32" s="21"/>
      <c r="AG32" s="51"/>
    </row>
    <row r="33" spans="1:33" ht="15.75" x14ac:dyDescent="0.25">
      <c r="A33" s="302" t="s">
        <v>142</v>
      </c>
      <c r="B33" s="29">
        <v>300</v>
      </c>
      <c r="C33" s="26"/>
      <c r="D33" s="28"/>
      <c r="E33" s="187"/>
      <c r="F33" s="26"/>
      <c r="G33" s="29"/>
      <c r="H33" s="29"/>
      <c r="I33" s="29"/>
      <c r="J33" s="29"/>
      <c r="K33" s="29"/>
      <c r="L33" s="29"/>
      <c r="M33" s="29"/>
      <c r="N33" s="21"/>
      <c r="O33" s="46"/>
      <c r="P33" s="46"/>
      <c r="Q33" s="46"/>
      <c r="R33" s="46"/>
      <c r="S33" s="46"/>
      <c r="T33" s="46"/>
      <c r="U33" s="49"/>
      <c r="V33" s="46"/>
      <c r="W33" s="50"/>
      <c r="X33" s="46"/>
      <c r="Y33" s="46"/>
      <c r="Z33" s="47"/>
      <c r="AA33" s="46"/>
      <c r="AB33" s="46"/>
      <c r="AC33" s="46"/>
      <c r="AD33" s="46"/>
      <c r="AE33" s="48"/>
      <c r="AF33" s="21"/>
      <c r="AG33" s="51"/>
    </row>
    <row r="34" spans="1:33" ht="15.75" x14ac:dyDescent="0.25">
      <c r="A34" s="302" t="s">
        <v>137</v>
      </c>
      <c r="B34" s="29">
        <v>350</v>
      </c>
      <c r="C34" s="29"/>
      <c r="D34" s="28"/>
      <c r="E34" s="187"/>
      <c r="F34" s="26"/>
      <c r="G34" s="29"/>
      <c r="H34" s="29"/>
      <c r="I34" s="29"/>
      <c r="J34" s="29"/>
      <c r="K34" s="29"/>
      <c r="L34" s="28"/>
      <c r="M34" s="29"/>
      <c r="N34" s="21"/>
      <c r="O34" s="46"/>
      <c r="P34" s="46"/>
      <c r="Q34" s="46"/>
      <c r="R34" s="46"/>
      <c r="S34" s="46"/>
      <c r="T34" s="46"/>
      <c r="U34" s="49"/>
      <c r="V34" s="46"/>
      <c r="W34" s="50"/>
      <c r="X34" s="46"/>
      <c r="Y34" s="46"/>
      <c r="Z34" s="47"/>
      <c r="AA34" s="46"/>
      <c r="AB34" s="46"/>
      <c r="AC34" s="46"/>
      <c r="AD34" s="46"/>
      <c r="AE34" s="48"/>
      <c r="AF34" s="21"/>
      <c r="AG34" s="51"/>
    </row>
    <row r="35" spans="1:33" ht="19.5" thickBot="1" x14ac:dyDescent="0.35">
      <c r="A35" s="52" t="s">
        <v>73</v>
      </c>
      <c r="B35" s="189">
        <f>SUM(B30:B34)</f>
        <v>1230</v>
      </c>
      <c r="C35" s="189">
        <f>SUM(C30:C34)</f>
        <v>0</v>
      </c>
      <c r="D35" s="41">
        <f>+C35/B35</f>
        <v>0</v>
      </c>
      <c r="E35" s="191">
        <f>+(F35/B35)*100</f>
        <v>0</v>
      </c>
      <c r="F35" s="189">
        <f>SUM(F27:F34)</f>
        <v>0</v>
      </c>
      <c r="G35" s="54">
        <f t="shared" ref="G35:M35" si="3">SUM(G31:G34)</f>
        <v>0</v>
      </c>
      <c r="H35" s="54">
        <f t="shared" si="3"/>
        <v>0</v>
      </c>
      <c r="I35" s="54">
        <f t="shared" si="3"/>
        <v>0</v>
      </c>
      <c r="J35" s="54">
        <f t="shared" si="3"/>
        <v>0</v>
      </c>
      <c r="K35" s="54">
        <f t="shared" si="3"/>
        <v>0</v>
      </c>
      <c r="L35" s="54">
        <f t="shared" si="3"/>
        <v>0</v>
      </c>
      <c r="M35" s="54">
        <f t="shared" si="3"/>
        <v>0</v>
      </c>
      <c r="N35" s="35">
        <f>SUM(N30:N34)</f>
        <v>0</v>
      </c>
      <c r="O35" s="204" t="e">
        <f>SUM(#REF!)</f>
        <v>#REF!</v>
      </c>
      <c r="P35" s="204">
        <f>SUM(P30:P34)</f>
        <v>0</v>
      </c>
      <c r="Q35" s="204" t="e">
        <f>SUM(#REF!)</f>
        <v>#REF!</v>
      </c>
      <c r="R35" s="204">
        <f>SUM(R30:R34)</f>
        <v>0</v>
      </c>
      <c r="S35" s="204" t="e">
        <f>SUM(#REF!)</f>
        <v>#REF!</v>
      </c>
      <c r="T35" s="204">
        <f>SUM(T30:T34)</f>
        <v>0</v>
      </c>
      <c r="U35" s="204" t="e">
        <f>SUM(#REF!)</f>
        <v>#REF!</v>
      </c>
      <c r="V35" s="204">
        <f>SUM(V30:V34)</f>
        <v>0</v>
      </c>
      <c r="W35" s="204" t="e">
        <f>SUM(#REF!)</f>
        <v>#REF!</v>
      </c>
      <c r="X35" s="204">
        <f>SUM(X30:X34)</f>
        <v>0</v>
      </c>
      <c r="Y35" s="204" t="e">
        <f>SUM(#REF!)</f>
        <v>#REF!</v>
      </c>
      <c r="Z35" s="204">
        <f>SUM(Z30:Z34)</f>
        <v>0</v>
      </c>
      <c r="AA35" s="204" t="e">
        <f>SUM(#REF!)</f>
        <v>#REF!</v>
      </c>
      <c r="AB35" s="204">
        <f>SUM(AB30:AB34)</f>
        <v>0</v>
      </c>
      <c r="AC35" s="205" t="e">
        <f>SUM(#REF!)</f>
        <v>#REF!</v>
      </c>
      <c r="AD35" s="204">
        <f>SUM(AD30:AD34)</f>
        <v>0</v>
      </c>
      <c r="AE35" s="205" t="e">
        <f>SUM(#REF!)</f>
        <v>#REF!</v>
      </c>
      <c r="AF35" s="21"/>
      <c r="AG35" s="51"/>
    </row>
    <row r="36" spans="1:33" ht="19.5" thickBot="1" x14ac:dyDescent="0.35">
      <c r="A36" s="12" t="s">
        <v>78</v>
      </c>
      <c r="B36" s="13" t="s">
        <v>6</v>
      </c>
      <c r="C36" s="13" t="s">
        <v>7</v>
      </c>
      <c r="D36" s="13" t="s">
        <v>8</v>
      </c>
      <c r="E36" s="14" t="s">
        <v>9</v>
      </c>
      <c r="F36" s="13" t="s">
        <v>10</v>
      </c>
      <c r="G36" s="13"/>
      <c r="H36" s="13"/>
      <c r="I36" s="13"/>
      <c r="J36" s="13"/>
      <c r="K36" s="13"/>
      <c r="L36" s="13"/>
      <c r="M36" s="13"/>
      <c r="N36" s="16">
        <v>2014</v>
      </c>
      <c r="O36" s="17" t="s">
        <v>11</v>
      </c>
      <c r="P36" s="18">
        <v>2015</v>
      </c>
      <c r="Q36" s="17" t="s">
        <v>11</v>
      </c>
      <c r="R36" s="18">
        <v>2016</v>
      </c>
      <c r="S36" s="17" t="s">
        <v>11</v>
      </c>
      <c r="T36" s="18">
        <v>2017</v>
      </c>
      <c r="U36" s="17" t="s">
        <v>11</v>
      </c>
      <c r="V36" s="18">
        <v>2018</v>
      </c>
      <c r="W36" s="17" t="s">
        <v>11</v>
      </c>
      <c r="X36" s="18">
        <v>2019</v>
      </c>
      <c r="Y36" s="17" t="s">
        <v>11</v>
      </c>
      <c r="Z36" s="18">
        <v>2020</v>
      </c>
      <c r="AA36" s="17" t="s">
        <v>11</v>
      </c>
      <c r="AB36" s="16">
        <v>2021</v>
      </c>
      <c r="AC36" s="18"/>
      <c r="AD36" s="18">
        <v>2022</v>
      </c>
      <c r="AE36" s="206"/>
      <c r="AF36" s="42"/>
      <c r="AG36" s="51"/>
    </row>
    <row r="37" spans="1:33" ht="18" thickBot="1" x14ac:dyDescent="0.3">
      <c r="A37" s="13" t="s">
        <v>79</v>
      </c>
      <c r="B37" s="301"/>
      <c r="C37" s="22" t="s">
        <v>12</v>
      </c>
      <c r="D37" s="22" t="s">
        <v>12</v>
      </c>
      <c r="E37" s="22" t="s">
        <v>13</v>
      </c>
      <c r="F37" s="22" t="s">
        <v>14</v>
      </c>
      <c r="G37" s="23" t="s">
        <v>15</v>
      </c>
      <c r="H37" s="23" t="s">
        <v>16</v>
      </c>
      <c r="I37" s="23" t="s">
        <v>17</v>
      </c>
      <c r="J37" s="23" t="s">
        <v>18</v>
      </c>
      <c r="K37" s="23" t="s">
        <v>19</v>
      </c>
      <c r="L37" s="23" t="s">
        <v>69</v>
      </c>
      <c r="M37" s="23" t="s">
        <v>70</v>
      </c>
      <c r="N37" s="207"/>
      <c r="O37" s="208"/>
      <c r="P37" s="209"/>
      <c r="Q37" s="208"/>
      <c r="R37" s="209"/>
      <c r="S37" s="208"/>
      <c r="T37" s="209"/>
      <c r="U37" s="208"/>
      <c r="V37" s="209"/>
      <c r="W37" s="208"/>
      <c r="X37" s="210"/>
      <c r="Y37" s="208"/>
      <c r="Z37" s="211"/>
      <c r="AA37" s="212"/>
      <c r="AB37" s="211"/>
      <c r="AC37" s="209"/>
      <c r="AD37" s="207"/>
      <c r="AE37" s="213"/>
      <c r="AF37" s="42"/>
      <c r="AG37" s="51"/>
    </row>
    <row r="38" spans="1:33" ht="15.75" x14ac:dyDescent="0.25">
      <c r="A38" s="302"/>
      <c r="B38" s="29"/>
      <c r="C38" s="46"/>
      <c r="D38" s="46"/>
      <c r="E38" s="29"/>
      <c r="F38" s="29"/>
      <c r="G38" s="46"/>
      <c r="H38" s="46"/>
      <c r="I38" s="29"/>
      <c r="J38" s="46"/>
      <c r="K38" s="46"/>
      <c r="L38" s="46"/>
      <c r="M38" s="46"/>
      <c r="N38" s="21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53"/>
      <c r="Z38" s="47"/>
      <c r="AA38" s="53"/>
      <c r="AB38" s="46"/>
      <c r="AC38" s="53"/>
      <c r="AD38" s="46"/>
      <c r="AE38" s="48"/>
      <c r="AF38" s="42"/>
      <c r="AG38" s="51"/>
    </row>
    <row r="39" spans="1:33" ht="15.75" x14ac:dyDescent="0.25">
      <c r="A39" s="21"/>
      <c r="B39" s="29"/>
      <c r="C39" s="46"/>
      <c r="D39" s="46"/>
      <c r="E39" s="29"/>
      <c r="F39" s="29"/>
      <c r="G39" s="46"/>
      <c r="H39" s="46"/>
      <c r="I39" s="29"/>
      <c r="J39" s="46"/>
      <c r="K39" s="46"/>
      <c r="L39" s="46"/>
      <c r="M39" s="46"/>
      <c r="N39" s="21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53"/>
      <c r="Z39" s="47"/>
      <c r="AA39" s="53"/>
      <c r="AB39" s="46"/>
      <c r="AC39" s="53"/>
      <c r="AD39" s="46"/>
      <c r="AE39" s="48"/>
      <c r="AF39" s="42"/>
      <c r="AG39" s="51"/>
    </row>
    <row r="40" spans="1:33" ht="15.75" x14ac:dyDescent="0.25">
      <c r="B40" s="29"/>
      <c r="C40" s="46"/>
      <c r="D40" s="46"/>
      <c r="E40" s="29"/>
      <c r="F40" s="46"/>
      <c r="G40" s="46"/>
      <c r="H40" s="46"/>
      <c r="I40" s="46"/>
      <c r="J40" s="46"/>
      <c r="K40" s="46"/>
      <c r="L40" s="46"/>
      <c r="M40" s="46"/>
      <c r="N40" s="21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53"/>
      <c r="Z40" s="47"/>
      <c r="AA40" s="53"/>
      <c r="AB40" s="46"/>
      <c r="AC40" s="53"/>
      <c r="AD40" s="46"/>
      <c r="AE40" s="48"/>
      <c r="AF40" s="42"/>
      <c r="AG40" s="51"/>
    </row>
    <row r="41" spans="1:33" ht="15.75" x14ac:dyDescent="0.25">
      <c r="A41" s="96"/>
      <c r="B41" s="29"/>
      <c r="C41" s="46"/>
      <c r="D41" s="46"/>
      <c r="E41" s="29"/>
      <c r="F41" s="46"/>
      <c r="G41" s="46"/>
      <c r="H41" s="46"/>
      <c r="I41" s="46"/>
      <c r="J41" s="46"/>
      <c r="K41" s="46"/>
      <c r="L41" s="46"/>
      <c r="M41" s="46"/>
      <c r="N41" s="21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53"/>
      <c r="Z41" s="47"/>
      <c r="AA41" s="53"/>
      <c r="AB41" s="46"/>
      <c r="AC41" s="53"/>
      <c r="AD41" s="46"/>
      <c r="AE41" s="48"/>
      <c r="AF41" s="42"/>
      <c r="AG41" s="51"/>
    </row>
    <row r="42" spans="1:33" ht="16.5" thickBot="1" x14ac:dyDescent="0.3">
      <c r="A42" s="96"/>
      <c r="B42" s="29"/>
      <c r="C42" s="46"/>
      <c r="D42" s="46"/>
      <c r="E42" s="29"/>
      <c r="F42" s="46"/>
      <c r="G42" s="46"/>
      <c r="H42" s="46"/>
      <c r="I42" s="46"/>
      <c r="J42" s="46"/>
      <c r="K42" s="46"/>
      <c r="L42" s="46"/>
      <c r="M42" s="46"/>
      <c r="N42" s="21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53"/>
      <c r="Z42" s="47"/>
      <c r="AA42" s="53"/>
      <c r="AB42" s="46"/>
      <c r="AC42" s="53"/>
      <c r="AD42" s="46"/>
      <c r="AE42" s="48"/>
      <c r="AF42" s="42"/>
      <c r="AG42" s="51"/>
    </row>
    <row r="43" spans="1:33" ht="16.5" thickBot="1" x14ac:dyDescent="0.3">
      <c r="A43" s="96"/>
      <c r="B43" s="29"/>
      <c r="C43" s="46"/>
      <c r="D43" s="46"/>
      <c r="E43" s="29"/>
      <c r="F43" s="46"/>
      <c r="G43" s="46"/>
      <c r="H43" s="46"/>
      <c r="I43" s="46"/>
      <c r="J43" s="46"/>
      <c r="K43" s="46"/>
      <c r="L43" s="46"/>
      <c r="M43" s="46"/>
      <c r="N43" s="21"/>
      <c r="O43" s="46"/>
      <c r="P43" s="46"/>
      <c r="Q43" s="46"/>
      <c r="R43" s="46"/>
      <c r="S43" s="46"/>
      <c r="T43" s="46"/>
      <c r="U43" s="46"/>
      <c r="V43" s="46"/>
      <c r="W43" s="304"/>
      <c r="X43" s="46"/>
      <c r="Y43" s="46"/>
      <c r="Z43" s="46"/>
      <c r="AA43" s="43"/>
      <c r="AB43" s="305"/>
      <c r="AC43" s="306"/>
      <c r="AD43" s="54"/>
      <c r="AE43" s="306"/>
      <c r="AF43" s="21"/>
      <c r="AG43" s="51"/>
    </row>
    <row r="44" spans="1:33" ht="15.75" x14ac:dyDescent="0.25">
      <c r="A44" s="96"/>
      <c r="B44" s="29"/>
      <c r="C44" s="46"/>
      <c r="D44" s="46"/>
      <c r="E44" s="29"/>
      <c r="F44" s="46"/>
      <c r="G44" s="46"/>
      <c r="H44" s="46"/>
      <c r="I44" s="46"/>
      <c r="J44" s="46"/>
      <c r="K44" s="46"/>
      <c r="L44" s="46"/>
      <c r="M44" s="46"/>
      <c r="N44" s="305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307"/>
      <c r="AA44" s="54"/>
      <c r="AB44" s="54"/>
      <c r="AC44" s="54"/>
      <c r="AD44" s="54"/>
      <c r="AE44" s="307"/>
      <c r="AF44" s="21"/>
      <c r="AG44" s="51"/>
    </row>
    <row r="45" spans="1:33" ht="19.5" thickBot="1" x14ac:dyDescent="0.35">
      <c r="A45" s="51" t="s">
        <v>73</v>
      </c>
      <c r="B45" s="214">
        <f>SUM(B38:B44)</f>
        <v>0</v>
      </c>
      <c r="C45" s="214"/>
      <c r="D45" s="214"/>
      <c r="E45" s="46"/>
      <c r="F45" s="214">
        <f t="shared" ref="F45:M45" si="4">SUM(F38:F44)</f>
        <v>0</v>
      </c>
      <c r="G45" s="46">
        <f t="shared" si="4"/>
        <v>0</v>
      </c>
      <c r="H45" s="46">
        <f t="shared" si="4"/>
        <v>0</v>
      </c>
      <c r="I45" s="46">
        <f t="shared" si="4"/>
        <v>0</v>
      </c>
      <c r="J45" s="46">
        <f t="shared" si="4"/>
        <v>0</v>
      </c>
      <c r="K45" s="46">
        <f t="shared" si="4"/>
        <v>0</v>
      </c>
      <c r="L45" s="46">
        <f t="shared" si="4"/>
        <v>0</v>
      </c>
      <c r="M45" s="46">
        <f t="shared" si="4"/>
        <v>0</v>
      </c>
      <c r="N45" s="215">
        <f>SUM(N38:N43)</f>
        <v>0</v>
      </c>
      <c r="O45" s="216" t="e">
        <f>SUM(#REF!)</f>
        <v>#REF!</v>
      </c>
      <c r="P45" s="216">
        <f>SUM(P38:P43)</f>
        <v>0</v>
      </c>
      <c r="Q45" s="216" t="e">
        <f>SUM(#REF!)</f>
        <v>#REF!</v>
      </c>
      <c r="R45" s="216">
        <f>SUM(R38:R43)</f>
        <v>0</v>
      </c>
      <c r="S45" s="216" t="e">
        <f>SUM(#REF!)</f>
        <v>#REF!</v>
      </c>
      <c r="T45" s="216">
        <f>SUM(T38:T43)</f>
        <v>0</v>
      </c>
      <c r="U45" s="216" t="e">
        <f>SUM(#REF!)</f>
        <v>#REF!</v>
      </c>
      <c r="V45" s="216">
        <f>SUM(V38:V43)</f>
        <v>0</v>
      </c>
      <c r="W45" s="216" t="e">
        <f>SUM(#REF!)</f>
        <v>#REF!</v>
      </c>
      <c r="X45" s="216">
        <f>SUM(X38:X43)</f>
        <v>0</v>
      </c>
      <c r="Y45" s="216" t="e">
        <f>SUM(#REF!)</f>
        <v>#REF!</v>
      </c>
      <c r="Z45" s="216">
        <f>SUM(Z38:Z43)</f>
        <v>0</v>
      </c>
      <c r="AA45" s="216" t="e">
        <f>SUM(#REF!)</f>
        <v>#REF!</v>
      </c>
      <c r="AB45" s="216">
        <f>SUM(AB38:AB43)</f>
        <v>0</v>
      </c>
      <c r="AC45" s="217" t="e">
        <f>SUM(#REF!)</f>
        <v>#REF!</v>
      </c>
      <c r="AD45" s="217">
        <f>SUM(AD38:AD43)</f>
        <v>0</v>
      </c>
      <c r="AE45" s="217" t="e">
        <f>SUM(#REF!)</f>
        <v>#REF!</v>
      </c>
      <c r="AF45" s="21"/>
      <c r="AG45" s="51"/>
    </row>
    <row r="46" spans="1:33" ht="18.75" x14ac:dyDescent="0.3">
      <c r="A46" s="218" t="s">
        <v>20</v>
      </c>
      <c r="B46" s="219">
        <f>B12+B23+B27+B35+B45</f>
        <v>3960</v>
      </c>
      <c r="F46" s="219">
        <f>+F23+F27+F35+F45</f>
        <v>0</v>
      </c>
    </row>
    <row r="47" spans="1:33" x14ac:dyDescent="0.25">
      <c r="A47" s="55" t="s">
        <v>80</v>
      </c>
    </row>
    <row r="48" spans="1:33" ht="15.75" x14ac:dyDescent="0.25">
      <c r="A48" s="220"/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</sheetData>
  <mergeCells count="2">
    <mergeCell ref="AN1:AO1"/>
    <mergeCell ref="AP1:A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F05F-0EEE-4F16-90A6-1D180A8F1EF3}">
  <dimension ref="G3:K31"/>
  <sheetViews>
    <sheetView zoomScale="115" zoomScaleNormal="115" workbookViewId="0">
      <selection activeCell="L30" sqref="L30"/>
    </sheetView>
  </sheetViews>
  <sheetFormatPr defaultColWidth="9.140625" defaultRowHeight="15" x14ac:dyDescent="0.25"/>
  <cols>
    <col min="1" max="7" width="9.140625" style="1"/>
    <col min="8" max="8" width="17" style="1" customWidth="1"/>
    <col min="9" max="16384" width="9.140625" style="1"/>
  </cols>
  <sheetData>
    <row r="3" spans="7:11" x14ac:dyDescent="0.25">
      <c r="G3" s="1" t="s">
        <v>227</v>
      </c>
    </row>
    <row r="4" spans="7:11" x14ac:dyDescent="0.25">
      <c r="G4" s="311" t="s">
        <v>201</v>
      </c>
      <c r="H4" s="311" t="s">
        <v>200</v>
      </c>
      <c r="I4" s="311" t="s">
        <v>199</v>
      </c>
      <c r="J4" s="311" t="s">
        <v>198</v>
      </c>
      <c r="K4" s="311" t="s">
        <v>5</v>
      </c>
    </row>
    <row r="5" spans="7:11" x14ac:dyDescent="0.25">
      <c r="G5" s="1">
        <v>2</v>
      </c>
      <c r="I5" s="1">
        <v>3119</v>
      </c>
    </row>
    <row r="6" spans="7:11" x14ac:dyDescent="0.25">
      <c r="G6" s="1">
        <v>4</v>
      </c>
      <c r="I6" s="1">
        <f>3600+392</f>
        <v>3992</v>
      </c>
    </row>
    <row r="7" spans="7:11" x14ac:dyDescent="0.25">
      <c r="G7" s="1">
        <v>6</v>
      </c>
      <c r="I7" s="1">
        <v>8227.5</v>
      </c>
    </row>
    <row r="8" spans="7:11" x14ac:dyDescent="0.25">
      <c r="G8" s="1">
        <v>8</v>
      </c>
      <c r="I8" s="1">
        <v>15538.6</v>
      </c>
    </row>
    <row r="9" spans="7:11" x14ac:dyDescent="0.25">
      <c r="G9" s="1">
        <v>10</v>
      </c>
      <c r="H9" s="1">
        <v>3800</v>
      </c>
    </row>
    <row r="10" spans="7:11" x14ac:dyDescent="0.25">
      <c r="G10" s="1">
        <v>12</v>
      </c>
      <c r="H10" s="1">
        <v>3800</v>
      </c>
    </row>
    <row r="11" spans="7:11" x14ac:dyDescent="0.25">
      <c r="G11" s="1">
        <v>14</v>
      </c>
      <c r="I11" s="1">
        <v>4788</v>
      </c>
    </row>
    <row r="12" spans="7:11" x14ac:dyDescent="0.25">
      <c r="G12" s="312">
        <v>16</v>
      </c>
      <c r="H12" s="312"/>
      <c r="I12" s="312"/>
      <c r="J12" s="312">
        <v>10000</v>
      </c>
      <c r="K12" s="312"/>
    </row>
    <row r="13" spans="7:11" x14ac:dyDescent="0.25">
      <c r="H13" s="313">
        <f>SUM(H5:H12)</f>
        <v>7600</v>
      </c>
      <c r="I13" s="1">
        <f>SUM(I5:I12)</f>
        <v>35665.1</v>
      </c>
      <c r="J13" s="1">
        <f>SUM(J5:J12)</f>
        <v>10000</v>
      </c>
      <c r="K13" s="313">
        <f>SUM(H13:J13)</f>
        <v>53265.1</v>
      </c>
    </row>
    <row r="15" spans="7:11" x14ac:dyDescent="0.25">
      <c r="G15" s="1" t="s">
        <v>202</v>
      </c>
    </row>
    <row r="16" spans="7:11" x14ac:dyDescent="0.25">
      <c r="G16" s="311" t="s">
        <v>201</v>
      </c>
      <c r="H16" s="311" t="s">
        <v>200</v>
      </c>
      <c r="I16" s="311" t="s">
        <v>199</v>
      </c>
      <c r="J16" s="311" t="s">
        <v>198</v>
      </c>
      <c r="K16" s="311" t="s">
        <v>5</v>
      </c>
    </row>
    <row r="17" spans="7:11" x14ac:dyDescent="0.25">
      <c r="G17" s="1">
        <v>3</v>
      </c>
      <c r="I17" s="1">
        <v>3605</v>
      </c>
    </row>
    <row r="18" spans="7:11" x14ac:dyDescent="0.25">
      <c r="G18" s="1">
        <v>5</v>
      </c>
      <c r="H18" s="1">
        <v>3349</v>
      </c>
    </row>
    <row r="19" spans="7:11" x14ac:dyDescent="0.25">
      <c r="G19" s="1">
        <v>7</v>
      </c>
      <c r="I19" s="1">
        <f>0.4*5570</f>
        <v>2228</v>
      </c>
    </row>
    <row r="20" spans="7:11" x14ac:dyDescent="0.25">
      <c r="G20" s="1">
        <v>9</v>
      </c>
      <c r="I20" s="1">
        <v>3650</v>
      </c>
    </row>
    <row r="21" spans="7:11" x14ac:dyDescent="0.25">
      <c r="G21" s="1">
        <v>2</v>
      </c>
      <c r="H21" s="1">
        <v>3360</v>
      </c>
    </row>
    <row r="22" spans="7:11" x14ac:dyDescent="0.25">
      <c r="G22" s="1">
        <v>4</v>
      </c>
      <c r="H22" s="1">
        <f>0.6*4823</f>
        <v>2893.7999999999997</v>
      </c>
    </row>
    <row r="23" spans="7:11" x14ac:dyDescent="0.25">
      <c r="G23" s="1">
        <v>6</v>
      </c>
      <c r="I23" s="1">
        <f>0.6*5794</f>
        <v>3476.4</v>
      </c>
    </row>
    <row r="24" spans="7:11" x14ac:dyDescent="0.25">
      <c r="G24" s="1">
        <v>8</v>
      </c>
      <c r="H24" s="1">
        <f>0.6*4474</f>
        <v>2684.4</v>
      </c>
    </row>
    <row r="25" spans="7:11" x14ac:dyDescent="0.25">
      <c r="G25" s="1">
        <v>10</v>
      </c>
      <c r="H25" s="1">
        <f>0.6*5025</f>
        <v>3015</v>
      </c>
    </row>
    <row r="26" spans="7:11" x14ac:dyDescent="0.25">
      <c r="G26" s="1">
        <v>12</v>
      </c>
      <c r="H26" s="1">
        <f>0.6*5287</f>
        <v>3172.2</v>
      </c>
    </row>
    <row r="27" spans="7:11" x14ac:dyDescent="0.25">
      <c r="G27" s="1">
        <v>2</v>
      </c>
      <c r="J27" s="1">
        <f>0.6*4853</f>
        <v>2911.7999999999997</v>
      </c>
    </row>
    <row r="28" spans="7:11" x14ac:dyDescent="0.25">
      <c r="G28" s="1">
        <v>4</v>
      </c>
      <c r="H28" s="1">
        <f>0.6*5640</f>
        <v>3384</v>
      </c>
    </row>
    <row r="29" spans="7:11" x14ac:dyDescent="0.25">
      <c r="G29" s="1">
        <v>6</v>
      </c>
      <c r="I29" s="1">
        <f>0.6*6445</f>
        <v>3867</v>
      </c>
    </row>
    <row r="30" spans="7:11" x14ac:dyDescent="0.25">
      <c r="G30" s="312">
        <v>8</v>
      </c>
      <c r="H30" s="314">
        <f>0.6*4906</f>
        <v>2943.6</v>
      </c>
      <c r="I30" s="312"/>
      <c r="J30" s="312"/>
      <c r="K30" s="312"/>
    </row>
    <row r="31" spans="7:11" x14ac:dyDescent="0.25">
      <c r="H31" s="313">
        <f>SUM(H17:H30)</f>
        <v>24801.999999999996</v>
      </c>
      <c r="I31" s="1">
        <f>SUM(I17:I30)</f>
        <v>16826.400000000001</v>
      </c>
      <c r="J31" s="1">
        <f>SUM(J17:J30)</f>
        <v>2911.7999999999997</v>
      </c>
      <c r="K31" s="313">
        <f>SUM(H31:J31)</f>
        <v>44540.2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3" ma:contentTypeDescription="Create a new document." ma:contentTypeScope="" ma:versionID="6f1b0848759a4a98716a61f991ca3425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06dd289cbe2d6d519c8b0d26719d9b01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E64A73-128C-4E4C-A295-34DD41B7979C}"/>
</file>

<file path=customXml/itemProps2.xml><?xml version="1.0" encoding="utf-8"?>
<ds:datastoreItem xmlns:ds="http://schemas.openxmlformats.org/officeDocument/2006/customXml" ds:itemID="{9418C5E7-9B79-4691-844C-770D13DC412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abbeec68-b05e-4e2e-88e5-2ac3e13fe809"/>
    <ds:schemaRef ds:uri="http://schemas.microsoft.com/office/infopath/2007/PartnerControls"/>
    <ds:schemaRef ds:uri="http://schemas.microsoft.com/office/2006/metadata/properties"/>
    <ds:schemaRef ds:uri="2243b5e7-41d8-484d-9560-eb57cd51e4e0"/>
    <ds:schemaRef ds:uri="73ca341d-af13-4715-84c1-2c839bb29ebb"/>
    <ds:schemaRef ds:uri="http://www.w3.org/XML/1998/namespace"/>
    <ds:schemaRef ds:uri="2cf7a10c-b9dc-432b-9424-3bf6913679d9"/>
    <ds:schemaRef ds:uri="14bfd2bb-3d4a-4549-9197-f3410a8da64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KÓP</vt:lpstr>
      <vt:lpstr>KÓP ÍBUDARHUSNÆDI</vt:lpstr>
      <vt:lpstr>KÓP A_OG_S_HUSNÆDI</vt:lpstr>
      <vt:lpstr>KÓP ÍB20</vt:lpstr>
      <vt:lpstr>KÓP ÍB18</vt:lpstr>
      <vt:lpstr>Hvörf úttekt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2022-04-06T08:15:36Z</cp:lastPrinted>
  <dcterms:created xsi:type="dcterms:W3CDTF">2018-04-13T13:16:11Z</dcterms:created>
  <dcterms:modified xsi:type="dcterms:W3CDTF">2022-04-06T08:16:53Z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