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vsoradgjof.sharepoint.com/sites/workpoint/Project740/Documents/3 Greining/Inn á onedrive/"/>
    </mc:Choice>
  </mc:AlternateContent>
  <xr:revisionPtr revIDLastSave="22" documentId="8_{C2D5D043-8885-4662-95AA-993D8FBF95AF}" xr6:coauthVersionLast="45" xr6:coauthVersionMax="45" xr10:uidLastSave="{9014E148-79B4-4684-A80E-4EEA09E07B77}"/>
  <bookViews>
    <workbookView xWindow="-120" yWindow="-120" windowWidth="29040" windowHeight="15840" xr2:uid="{9ADE88A8-FB1E-49C4-B1F2-E3A4B4BAB57E}"/>
  </bookViews>
  <sheets>
    <sheet name="THROUNARAÆTLUN IB" sheetId="12" r:id="rId1"/>
    <sheet name="IBHUSNÆDI" sheetId="3" r:id="rId2"/>
    <sheet name="grunnur" sheetId="5" r:id="rId3"/>
    <sheet name="samantekt skapalóna" sheetId="11" r:id="rId4"/>
  </sheets>
  <definedNames>
    <definedName name="_xlnm._FilterDatabase" localSheetId="2" hidden="1">grunnur!$B$4:$AF$16</definedName>
    <definedName name="_xlnm._FilterDatabase" localSheetId="1" hidden="1">grunnur!$B$4:$AF$16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1" i="12" l="1"/>
  <c r="R20" i="12"/>
  <c r="R19" i="12"/>
  <c r="R18" i="12"/>
  <c r="R17" i="12"/>
  <c r="R16" i="12"/>
  <c r="Q21" i="12"/>
  <c r="Q20" i="12"/>
  <c r="Q19" i="12"/>
  <c r="Q18" i="12"/>
  <c r="Q17" i="12"/>
  <c r="Q16" i="12"/>
  <c r="P21" i="12"/>
  <c r="P20" i="12"/>
  <c r="P19" i="12"/>
  <c r="P18" i="12"/>
  <c r="P17" i="12"/>
  <c r="P16" i="12"/>
  <c r="O21" i="12"/>
  <c r="O20" i="12"/>
  <c r="O19" i="12"/>
  <c r="O18" i="12"/>
  <c r="O17" i="12"/>
  <c r="O16" i="12"/>
  <c r="F41" i="12" l="1"/>
  <c r="F40" i="12"/>
  <c r="F39" i="12"/>
  <c r="H29" i="12" l="1"/>
  <c r="G29" i="12"/>
  <c r="G62" i="12" s="1"/>
  <c r="F29" i="12"/>
  <c r="F62" i="12" s="1"/>
  <c r="D29" i="12"/>
  <c r="W27" i="12"/>
  <c r="D34" i="12"/>
  <c r="E34" i="12"/>
  <c r="E81" i="12" s="1"/>
  <c r="F34" i="12"/>
  <c r="F67" i="12" s="1"/>
  <c r="G34" i="12"/>
  <c r="G67" i="12" s="1"/>
  <c r="H34" i="12"/>
  <c r="H67" i="12" s="1"/>
  <c r="K22" i="12"/>
  <c r="L22" i="12"/>
  <c r="F22" i="12"/>
  <c r="G22" i="12"/>
  <c r="H22" i="12"/>
  <c r="I22" i="12"/>
  <c r="J22" i="12"/>
  <c r="E22" i="12"/>
  <c r="E29" i="12" l="1"/>
  <c r="E76" i="12" s="1"/>
  <c r="F81" i="12"/>
  <c r="G81" i="12"/>
  <c r="E67" i="12"/>
  <c r="J34" i="12"/>
  <c r="I34" i="12"/>
  <c r="J29" i="12"/>
  <c r="I29" i="12"/>
  <c r="H81" i="12"/>
  <c r="H62" i="12"/>
  <c r="H76" i="12"/>
  <c r="F76" i="12"/>
  <c r="G76" i="12"/>
  <c r="F53" i="12"/>
  <c r="E53" i="12"/>
  <c r="F48" i="12"/>
  <c r="G53" i="12"/>
  <c r="G48" i="12"/>
  <c r="H53" i="12"/>
  <c r="H48" i="12"/>
  <c r="L17" i="12"/>
  <c r="K17" i="12"/>
  <c r="J17" i="12"/>
  <c r="I17" i="12"/>
  <c r="H17" i="12"/>
  <c r="G17" i="12"/>
  <c r="F17" i="12"/>
  <c r="E17" i="12"/>
  <c r="E48" i="12" l="1"/>
  <c r="E62" i="12"/>
  <c r="J53" i="12"/>
  <c r="L21" i="12" l="1"/>
  <c r="K21" i="12"/>
  <c r="J21" i="12"/>
  <c r="I21" i="12"/>
  <c r="H21" i="12"/>
  <c r="G21" i="12"/>
  <c r="F21" i="12"/>
  <c r="E21" i="12"/>
  <c r="K20" i="12" l="1"/>
  <c r="K19" i="12"/>
  <c r="K18" i="12"/>
  <c r="J20" i="12"/>
  <c r="J19" i="12"/>
  <c r="J18" i="12"/>
  <c r="I20" i="12"/>
  <c r="I19" i="12"/>
  <c r="I18" i="12"/>
  <c r="K16" i="12"/>
  <c r="J16" i="12"/>
  <c r="I16" i="12"/>
  <c r="H16" i="12"/>
  <c r="J23" i="12" l="1"/>
  <c r="K23" i="12"/>
  <c r="I23" i="12" l="1"/>
  <c r="L33" i="11"/>
  <c r="Q23" i="12" s="1"/>
  <c r="J48" i="12"/>
  <c r="J63" i="3"/>
  <c r="I63" i="3"/>
  <c r="H63" i="3"/>
  <c r="G63" i="3"/>
  <c r="H96" i="12" l="1"/>
  <c r="E95" i="12" l="1"/>
  <c r="J81" i="12" l="1"/>
  <c r="G95" i="12" s="1"/>
  <c r="J67" i="12"/>
  <c r="F95" i="12" s="1"/>
  <c r="I81" i="12"/>
  <c r="I53" i="12" l="1"/>
  <c r="AE12" i="3" l="1"/>
  <c r="D22" i="12" s="1"/>
  <c r="M22" i="12" s="1"/>
  <c r="AE11" i="3"/>
  <c r="D21" i="12" s="1"/>
  <c r="M21" i="12" s="1"/>
  <c r="AE10" i="3"/>
  <c r="D20" i="12" s="1"/>
  <c r="AE9" i="3"/>
  <c r="D19" i="12" s="1"/>
  <c r="AE8" i="3"/>
  <c r="D18" i="12" s="1"/>
  <c r="AE7" i="3"/>
  <c r="D17" i="12" s="1"/>
  <c r="M17" i="12" s="1"/>
  <c r="AE6" i="3"/>
  <c r="D16" i="12" s="1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90" i="12" l="1"/>
  <c r="AE13" i="3"/>
  <c r="F13" i="3"/>
  <c r="J13" i="3"/>
  <c r="N13" i="3"/>
  <c r="R13" i="3"/>
  <c r="V13" i="3"/>
  <c r="Z13" i="3"/>
  <c r="AD13" i="3"/>
  <c r="G13" i="3"/>
  <c r="S13" i="3"/>
  <c r="AA13" i="3"/>
  <c r="H13" i="3"/>
  <c r="L13" i="3"/>
  <c r="P13" i="3"/>
  <c r="T13" i="3"/>
  <c r="X13" i="3"/>
  <c r="AB13" i="3"/>
  <c r="K13" i="3"/>
  <c r="W13" i="3"/>
  <c r="O13" i="3"/>
  <c r="I13" i="3"/>
  <c r="M13" i="3"/>
  <c r="Q13" i="3"/>
  <c r="U13" i="3"/>
  <c r="Y13" i="3"/>
  <c r="AC13" i="3"/>
  <c r="H31" i="12"/>
  <c r="G31" i="12"/>
  <c r="F31" i="12"/>
  <c r="D31" i="12"/>
  <c r="H30" i="12"/>
  <c r="G30" i="12"/>
  <c r="F30" i="12"/>
  <c r="D30" i="12"/>
  <c r="H28" i="12"/>
  <c r="G28" i="12"/>
  <c r="F28" i="12"/>
  <c r="D28" i="12"/>
  <c r="L20" i="12"/>
  <c r="M20" i="12" s="1"/>
  <c r="H20" i="12"/>
  <c r="G20" i="12"/>
  <c r="F20" i="12"/>
  <c r="E20" i="12"/>
  <c r="D23" i="12" l="1"/>
  <c r="AG14" i="3"/>
  <c r="E28" i="12"/>
  <c r="I28" i="12" s="1"/>
  <c r="E31" i="12"/>
  <c r="J31" i="12" s="1"/>
  <c r="E30" i="12"/>
  <c r="I30" i="12" s="1"/>
  <c r="H61" i="12"/>
  <c r="H75" i="12"/>
  <c r="H47" i="12"/>
  <c r="F61" i="12"/>
  <c r="F75" i="12"/>
  <c r="F47" i="12"/>
  <c r="G61" i="12"/>
  <c r="G75" i="12"/>
  <c r="G47" i="12"/>
  <c r="G63" i="12"/>
  <c r="G77" i="12"/>
  <c r="G49" i="12"/>
  <c r="H64" i="12"/>
  <c r="H78" i="12"/>
  <c r="H50" i="12"/>
  <c r="H63" i="12"/>
  <c r="H77" i="12"/>
  <c r="H49" i="12"/>
  <c r="E78" i="12"/>
  <c r="E77" i="12"/>
  <c r="F64" i="12"/>
  <c r="F78" i="12"/>
  <c r="F50" i="12"/>
  <c r="F49" i="12"/>
  <c r="F77" i="12"/>
  <c r="F63" i="12"/>
  <c r="G64" i="12"/>
  <c r="G78" i="12"/>
  <c r="G50" i="12"/>
  <c r="J62" i="12"/>
  <c r="F90" i="12" s="1"/>
  <c r="J76" i="12"/>
  <c r="G90" i="12" s="1"/>
  <c r="I48" i="12"/>
  <c r="I62" i="12"/>
  <c r="I76" i="12"/>
  <c r="L19" i="12"/>
  <c r="M19" i="12" s="1"/>
  <c r="H19" i="12"/>
  <c r="G19" i="12"/>
  <c r="F19" i="12"/>
  <c r="E19" i="12"/>
  <c r="F16" i="12"/>
  <c r="G16" i="12"/>
  <c r="E75" i="12" l="1"/>
  <c r="E64" i="12"/>
  <c r="I31" i="12"/>
  <c r="J28" i="12"/>
  <c r="E50" i="12"/>
  <c r="J50" i="12" s="1"/>
  <c r="E92" i="12" s="1"/>
  <c r="E47" i="12"/>
  <c r="I47" i="12" s="1"/>
  <c r="E61" i="12"/>
  <c r="J61" i="12" s="1"/>
  <c r="F89" i="12" s="1"/>
  <c r="E63" i="12"/>
  <c r="J63" i="12" s="1"/>
  <c r="F91" i="12" s="1"/>
  <c r="E49" i="12"/>
  <c r="J49" i="12" s="1"/>
  <c r="E91" i="12" s="1"/>
  <c r="I64" i="12"/>
  <c r="J30" i="12"/>
  <c r="E16" i="12"/>
  <c r="J75" i="12"/>
  <c r="G89" i="12" s="1"/>
  <c r="I78" i="12"/>
  <c r="J77" i="12"/>
  <c r="G91" i="12" s="1"/>
  <c r="J64" i="12"/>
  <c r="F92" i="12" s="1"/>
  <c r="J78" i="12"/>
  <c r="G92" i="12" s="1"/>
  <c r="I77" i="12"/>
  <c r="I75" i="12"/>
  <c r="J47" i="12"/>
  <c r="E89" i="12" s="1"/>
  <c r="I67" i="12"/>
  <c r="L18" i="12"/>
  <c r="M18" i="12" s="1"/>
  <c r="H18" i="12"/>
  <c r="G18" i="12"/>
  <c r="F18" i="12"/>
  <c r="I50" i="12" l="1"/>
  <c r="I61" i="12"/>
  <c r="I63" i="12"/>
  <c r="I49" i="12"/>
  <c r="L16" i="12"/>
  <c r="M16" i="12" s="1"/>
  <c r="D37" i="11"/>
  <c r="L31" i="11"/>
  <c r="O23" i="12" s="1"/>
  <c r="E18" i="12"/>
  <c r="G23" i="12"/>
  <c r="F23" i="12"/>
  <c r="H23" i="12" l="1"/>
  <c r="L32" i="11"/>
  <c r="P23" i="12" s="1"/>
  <c r="E23" i="12"/>
  <c r="K62" i="3"/>
  <c r="L62" i="3" s="1"/>
  <c r="AE17" i="3"/>
  <c r="AE19" i="3"/>
  <c r="L23" i="12" l="1"/>
  <c r="M23" i="12" s="1"/>
  <c r="L36" i="11"/>
  <c r="R23" i="12" s="1"/>
  <c r="AE23" i="3"/>
  <c r="AE22" i="3"/>
  <c r="AE21" i="3"/>
  <c r="AE20" i="3"/>
  <c r="AE18" i="3"/>
  <c r="S19" i="3"/>
  <c r="F62" i="3" l="1"/>
  <c r="G62" i="3"/>
  <c r="H62" i="3"/>
  <c r="I62" i="3"/>
  <c r="J62" i="3"/>
  <c r="F64" i="3"/>
  <c r="G64" i="3"/>
  <c r="H64" i="3"/>
  <c r="I64" i="3"/>
  <c r="J64" i="3"/>
  <c r="K64" i="3"/>
  <c r="F65" i="3"/>
  <c r="G65" i="3"/>
  <c r="H65" i="3"/>
  <c r="I65" i="3"/>
  <c r="J65" i="3"/>
  <c r="K65" i="3"/>
  <c r="L65" i="3" s="1"/>
  <c r="F66" i="3"/>
  <c r="G66" i="3"/>
  <c r="H66" i="3"/>
  <c r="I66" i="3"/>
  <c r="J66" i="3"/>
  <c r="K66" i="3"/>
  <c r="L66" i="3" s="1"/>
  <c r="F67" i="3"/>
  <c r="G67" i="3"/>
  <c r="H67" i="3"/>
  <c r="I67" i="3"/>
  <c r="J67" i="3"/>
  <c r="K67" i="3"/>
  <c r="F68" i="3"/>
  <c r="G68" i="3"/>
  <c r="H68" i="3"/>
  <c r="I68" i="3"/>
  <c r="J68" i="3"/>
  <c r="K68" i="3"/>
  <c r="F69" i="3"/>
  <c r="G69" i="3"/>
  <c r="H69" i="3"/>
  <c r="I69" i="3"/>
  <c r="J69" i="3"/>
  <c r="K69" i="3"/>
  <c r="L69" i="3" s="1"/>
  <c r="L64" i="3" l="1"/>
  <c r="K63" i="3"/>
  <c r="L63" i="3" s="1"/>
  <c r="V17" i="3"/>
  <c r="V28" i="3" s="1"/>
  <c r="G70" i="3"/>
  <c r="G79" i="3" s="1"/>
  <c r="J70" i="3"/>
  <c r="K70" i="3"/>
  <c r="I70" i="3"/>
  <c r="H70" i="3"/>
  <c r="H77" i="3" s="1"/>
  <c r="F70" i="3"/>
  <c r="F80" i="3" s="1"/>
  <c r="AA19" i="3"/>
  <c r="AA30" i="3" s="1"/>
  <c r="Z23" i="3"/>
  <c r="AB23" i="3"/>
  <c r="X23" i="3"/>
  <c r="X34" i="3" s="1"/>
  <c r="T23" i="3"/>
  <c r="P23" i="3"/>
  <c r="L23" i="3"/>
  <c r="L34" i="3" s="1"/>
  <c r="H23" i="3"/>
  <c r="H34" i="3" s="1"/>
  <c r="AD22" i="3"/>
  <c r="AD33" i="3" s="1"/>
  <c r="Z22" i="3"/>
  <c r="V22" i="3"/>
  <c r="V33" i="3" s="1"/>
  <c r="R22" i="3"/>
  <c r="R33" i="3" s="1"/>
  <c r="N22" i="3"/>
  <c r="N33" i="3" s="1"/>
  <c r="J22" i="3"/>
  <c r="J33" i="3" s="1"/>
  <c r="AB21" i="3"/>
  <c r="X21" i="3"/>
  <c r="X32" i="3" s="1"/>
  <c r="T21" i="3"/>
  <c r="T32" i="3" s="1"/>
  <c r="P21" i="3"/>
  <c r="P32" i="3" s="1"/>
  <c r="L21" i="3"/>
  <c r="L32" i="3" s="1"/>
  <c r="H21" i="3"/>
  <c r="H32" i="3" s="1"/>
  <c r="AD20" i="3"/>
  <c r="AD31" i="3" s="1"/>
  <c r="Z20" i="3"/>
  <c r="V20" i="3"/>
  <c r="V31" i="3" s="1"/>
  <c r="R20" i="3"/>
  <c r="R31" i="3" s="1"/>
  <c r="N20" i="3"/>
  <c r="N31" i="3" s="1"/>
  <c r="J20" i="3"/>
  <c r="J31" i="3" s="1"/>
  <c r="AB19" i="3"/>
  <c r="X19" i="3"/>
  <c r="X30" i="3" s="1"/>
  <c r="T19" i="3"/>
  <c r="T30" i="3" s="1"/>
  <c r="P19" i="3"/>
  <c r="P30" i="3" s="1"/>
  <c r="L19" i="3"/>
  <c r="L30" i="3" s="1"/>
  <c r="H19" i="3"/>
  <c r="H30" i="3" s="1"/>
  <c r="AD18" i="3"/>
  <c r="AD29" i="3" s="1"/>
  <c r="Z18" i="3"/>
  <c r="V18" i="3"/>
  <c r="V29" i="3" s="1"/>
  <c r="R18" i="3"/>
  <c r="R29" i="3" s="1"/>
  <c r="N18" i="3"/>
  <c r="N29" i="3" s="1"/>
  <c r="J18" i="3"/>
  <c r="J29" i="3" s="1"/>
  <c r="AA23" i="3"/>
  <c r="AA34" i="3" s="1"/>
  <c r="W23" i="3"/>
  <c r="W34" i="3" s="1"/>
  <c r="S23" i="3"/>
  <c r="S34" i="3" s="1"/>
  <c r="O23" i="3"/>
  <c r="O34" i="3" s="1"/>
  <c r="K23" i="3"/>
  <c r="G23" i="3"/>
  <c r="AC22" i="3"/>
  <c r="AC33" i="3" s="1"/>
  <c r="Y22" i="3"/>
  <c r="Y33" i="3" s="1"/>
  <c r="U22" i="3"/>
  <c r="Q22" i="3"/>
  <c r="Q33" i="3" s="1"/>
  <c r="M22" i="3"/>
  <c r="M33" i="3" s="1"/>
  <c r="I22" i="3"/>
  <c r="I33" i="3" s="1"/>
  <c r="AA21" i="3"/>
  <c r="AA32" i="3" s="1"/>
  <c r="W21" i="3"/>
  <c r="W32" i="3" s="1"/>
  <c r="S21" i="3"/>
  <c r="S32" i="3" s="1"/>
  <c r="O21" i="3"/>
  <c r="O32" i="3" s="1"/>
  <c r="K21" i="3"/>
  <c r="G21" i="3"/>
  <c r="AC20" i="3"/>
  <c r="AC31" i="3" s="1"/>
  <c r="Y20" i="3"/>
  <c r="Y31" i="3" s="1"/>
  <c r="U20" i="3"/>
  <c r="Q20" i="3"/>
  <c r="Q31" i="3" s="1"/>
  <c r="M20" i="3"/>
  <c r="M31" i="3" s="1"/>
  <c r="I20" i="3"/>
  <c r="I31" i="3" s="1"/>
  <c r="W19" i="3"/>
  <c r="W30" i="3" s="1"/>
  <c r="S30" i="3"/>
  <c r="O19" i="3"/>
  <c r="O30" i="3" s="1"/>
  <c r="K19" i="3"/>
  <c r="G19" i="3"/>
  <c r="AC18" i="3"/>
  <c r="AC29" i="3" s="1"/>
  <c r="Y18" i="3"/>
  <c r="Y29" i="3" s="1"/>
  <c r="U18" i="3"/>
  <c r="Q18" i="3"/>
  <c r="Q29" i="3" s="1"/>
  <c r="M18" i="3"/>
  <c r="M29" i="3" s="1"/>
  <c r="I18" i="3"/>
  <c r="I29" i="3" s="1"/>
  <c r="AA17" i="3"/>
  <c r="AA28" i="3" s="1"/>
  <c r="W17" i="3"/>
  <c r="W28" i="3" s="1"/>
  <c r="S17" i="3"/>
  <c r="S28" i="3" s="1"/>
  <c r="O17" i="3"/>
  <c r="O28" i="3" s="1"/>
  <c r="K17" i="3"/>
  <c r="G17" i="3"/>
  <c r="AC17" i="3"/>
  <c r="AC28" i="3" s="1"/>
  <c r="M17" i="3"/>
  <c r="M28" i="3" s="1"/>
  <c r="X20" i="3"/>
  <c r="X31" i="3" s="1"/>
  <c r="AB18" i="3"/>
  <c r="X18" i="3"/>
  <c r="X29" i="3" s="1"/>
  <c r="T18" i="3"/>
  <c r="T29" i="3" s="1"/>
  <c r="P18" i="3"/>
  <c r="L18" i="3"/>
  <c r="L29" i="3" s="1"/>
  <c r="H18" i="3"/>
  <c r="H29" i="3" s="1"/>
  <c r="AD17" i="3"/>
  <c r="AD28" i="3" s="1"/>
  <c r="Z17" i="3"/>
  <c r="R17" i="3"/>
  <c r="R28" i="3" s="1"/>
  <c r="N17" i="3"/>
  <c r="N28" i="3" s="1"/>
  <c r="J17" i="3"/>
  <c r="J28" i="3" s="1"/>
  <c r="AD23" i="3"/>
  <c r="AD34" i="3" s="1"/>
  <c r="V23" i="3"/>
  <c r="V34" i="3" s="1"/>
  <c r="N23" i="3"/>
  <c r="N34" i="3" s="1"/>
  <c r="AC23" i="3"/>
  <c r="AC34" i="3" s="1"/>
  <c r="U23" i="3"/>
  <c r="Q23" i="3"/>
  <c r="Q34" i="3" s="1"/>
  <c r="M23" i="3"/>
  <c r="M34" i="3" s="1"/>
  <c r="I23" i="3"/>
  <c r="I34" i="3" s="1"/>
  <c r="AA22" i="3"/>
  <c r="AA33" i="3" s="1"/>
  <c r="W22" i="3"/>
  <c r="W33" i="3" s="1"/>
  <c r="S22" i="3"/>
  <c r="S33" i="3" s="1"/>
  <c r="O22" i="3"/>
  <c r="O33" i="3" s="1"/>
  <c r="K22" i="3"/>
  <c r="G22" i="3"/>
  <c r="AC21" i="3"/>
  <c r="AC32" i="3" s="1"/>
  <c r="Y21" i="3"/>
  <c r="Y32" i="3" s="1"/>
  <c r="U21" i="3"/>
  <c r="Q21" i="3"/>
  <c r="Q32" i="3" s="1"/>
  <c r="M21" i="3"/>
  <c r="M32" i="3" s="1"/>
  <c r="I21" i="3"/>
  <c r="I32" i="3" s="1"/>
  <c r="AA20" i="3"/>
  <c r="AA31" i="3" s="1"/>
  <c r="W20" i="3"/>
  <c r="W31" i="3" s="1"/>
  <c r="S20" i="3"/>
  <c r="S31" i="3" s="1"/>
  <c r="O20" i="3"/>
  <c r="O31" i="3" s="1"/>
  <c r="K20" i="3"/>
  <c r="G20" i="3"/>
  <c r="Y17" i="3"/>
  <c r="Y28" i="3" s="1"/>
  <c r="Q17" i="3"/>
  <c r="Q28" i="3" s="1"/>
  <c r="I17" i="3"/>
  <c r="I28" i="3" s="1"/>
  <c r="J23" i="3"/>
  <c r="J34" i="3" s="1"/>
  <c r="X17" i="3"/>
  <c r="X28" i="3" s="1"/>
  <c r="P17" i="3"/>
  <c r="H17" i="3"/>
  <c r="H28" i="3" s="1"/>
  <c r="Y23" i="3"/>
  <c r="Y34" i="3" s="1"/>
  <c r="AB20" i="3"/>
  <c r="AE24" i="3"/>
  <c r="R23" i="3"/>
  <c r="R34" i="3" s="1"/>
  <c r="AB17" i="3"/>
  <c r="T17" i="3"/>
  <c r="L17" i="3"/>
  <c r="L28" i="3" s="1"/>
  <c r="AB22" i="3"/>
  <c r="X22" i="3"/>
  <c r="X33" i="3" s="1"/>
  <c r="T22" i="3"/>
  <c r="P22" i="3"/>
  <c r="L22" i="3"/>
  <c r="L33" i="3" s="1"/>
  <c r="H22" i="3"/>
  <c r="H33" i="3" s="1"/>
  <c r="AD21" i="3"/>
  <c r="AD32" i="3" s="1"/>
  <c r="Z21" i="3"/>
  <c r="V21" i="3"/>
  <c r="V32" i="3" s="1"/>
  <c r="R21" i="3"/>
  <c r="R32" i="3" s="1"/>
  <c r="N21" i="3"/>
  <c r="N32" i="3" s="1"/>
  <c r="J21" i="3"/>
  <c r="J32" i="3" s="1"/>
  <c r="T20" i="3"/>
  <c r="P20" i="3"/>
  <c r="L20" i="3"/>
  <c r="L31" i="3" s="1"/>
  <c r="U17" i="3"/>
  <c r="H20" i="3"/>
  <c r="H31" i="3" s="1"/>
  <c r="AD19" i="3"/>
  <c r="AD30" i="3" s="1"/>
  <c r="Z19" i="3"/>
  <c r="V19" i="3"/>
  <c r="V30" i="3" s="1"/>
  <c r="R19" i="3"/>
  <c r="R30" i="3" s="1"/>
  <c r="N19" i="3"/>
  <c r="N30" i="3" s="1"/>
  <c r="J19" i="3"/>
  <c r="J30" i="3" s="1"/>
  <c r="AC19" i="3"/>
  <c r="AC30" i="3" s="1"/>
  <c r="Y19" i="3"/>
  <c r="Y30" i="3" s="1"/>
  <c r="U19" i="3"/>
  <c r="Q19" i="3"/>
  <c r="Q30" i="3" s="1"/>
  <c r="M19" i="3"/>
  <c r="I19" i="3"/>
  <c r="I30" i="3" s="1"/>
  <c r="AA18" i="3"/>
  <c r="AA29" i="3" s="1"/>
  <c r="W18" i="3"/>
  <c r="S18" i="3"/>
  <c r="S29" i="3" s="1"/>
  <c r="O18" i="3"/>
  <c r="O29" i="3" s="1"/>
  <c r="K18" i="3"/>
  <c r="G18" i="3"/>
  <c r="AB33" i="3" l="1"/>
  <c r="G44" i="3"/>
  <c r="H42" i="3"/>
  <c r="AB31" i="3"/>
  <c r="G42" i="3"/>
  <c r="H44" i="3"/>
  <c r="H39" i="3"/>
  <c r="H41" i="3"/>
  <c r="H40" i="3"/>
  <c r="AB28" i="3"/>
  <c r="G39" i="3"/>
  <c r="AB29" i="3"/>
  <c r="G40" i="3"/>
  <c r="F39" i="3"/>
  <c r="H43" i="3"/>
  <c r="H45" i="3"/>
  <c r="AB30" i="3"/>
  <c r="G41" i="3"/>
  <c r="AB32" i="3"/>
  <c r="G43" i="3"/>
  <c r="AB34" i="3"/>
  <c r="G45" i="3"/>
  <c r="G29" i="3"/>
  <c r="F40" i="3"/>
  <c r="G32" i="3"/>
  <c r="F43" i="3"/>
  <c r="G34" i="3"/>
  <c r="F45" i="3"/>
  <c r="G31" i="3"/>
  <c r="F42" i="3"/>
  <c r="G33" i="3"/>
  <c r="F44" i="3"/>
  <c r="G30" i="3"/>
  <c r="F41" i="3"/>
  <c r="G28" i="3"/>
  <c r="L24" i="3"/>
  <c r="L35" i="3" s="1"/>
  <c r="I57" i="3"/>
  <c r="I71" i="3"/>
  <c r="G75" i="3"/>
  <c r="H78" i="3"/>
  <c r="K78" i="3"/>
  <c r="K71" i="3"/>
  <c r="J77" i="3"/>
  <c r="J71" i="3"/>
  <c r="J80" i="3"/>
  <c r="J78" i="3"/>
  <c r="O24" i="3"/>
  <c r="O35" i="3" s="1"/>
  <c r="H76" i="3"/>
  <c r="H71" i="3"/>
  <c r="G78" i="3"/>
  <c r="G71" i="3"/>
  <c r="G80" i="3"/>
  <c r="I76" i="3"/>
  <c r="I80" i="3"/>
  <c r="I77" i="3"/>
  <c r="F79" i="3"/>
  <c r="F76" i="3"/>
  <c r="F75" i="3"/>
  <c r="G77" i="3"/>
  <c r="G81" i="3"/>
  <c r="I75" i="3"/>
  <c r="I81" i="3"/>
  <c r="H75" i="3"/>
  <c r="H79" i="3"/>
  <c r="F77" i="3"/>
  <c r="I78" i="3"/>
  <c r="I79" i="3"/>
  <c r="K75" i="3"/>
  <c r="H81" i="3"/>
  <c r="H80" i="3"/>
  <c r="K80" i="3"/>
  <c r="F78" i="3"/>
  <c r="J75" i="3"/>
  <c r="J79" i="3"/>
  <c r="K79" i="3"/>
  <c r="K77" i="3"/>
  <c r="K81" i="3"/>
  <c r="K76" i="3"/>
  <c r="J76" i="3"/>
  <c r="G76" i="3"/>
  <c r="J81" i="3"/>
  <c r="U30" i="3"/>
  <c r="U28" i="3"/>
  <c r="G24" i="3"/>
  <c r="G35" i="3" s="1"/>
  <c r="AE31" i="3"/>
  <c r="U32" i="3"/>
  <c r="K33" i="3"/>
  <c r="K28" i="3"/>
  <c r="Z29" i="3"/>
  <c r="Z31" i="3"/>
  <c r="Z33" i="3"/>
  <c r="P34" i="3"/>
  <c r="Z34" i="3"/>
  <c r="K29" i="3"/>
  <c r="AE29" i="3"/>
  <c r="K31" i="3"/>
  <c r="AE34" i="3"/>
  <c r="Z30" i="3"/>
  <c r="Z32" i="3"/>
  <c r="AE33" i="3"/>
  <c r="U34" i="3"/>
  <c r="AE28" i="3"/>
  <c r="U29" i="3"/>
  <c r="K30" i="3"/>
  <c r="AE30" i="3"/>
  <c r="U31" i="3"/>
  <c r="K32" i="3"/>
  <c r="J53" i="3"/>
  <c r="F81" i="3"/>
  <c r="Z28" i="3"/>
  <c r="P29" i="3"/>
  <c r="AE32" i="3"/>
  <c r="U33" i="3"/>
  <c r="K34" i="3"/>
  <c r="I56" i="3"/>
  <c r="V24" i="3"/>
  <c r="V35" i="3" s="1"/>
  <c r="I55" i="3"/>
  <c r="I54" i="3"/>
  <c r="I52" i="3"/>
  <c r="I51" i="3"/>
  <c r="T34" i="3"/>
  <c r="J55" i="3"/>
  <c r="W24" i="3"/>
  <c r="W35" i="3" s="1"/>
  <c r="AB24" i="3"/>
  <c r="H24" i="3"/>
  <c r="H35" i="3" s="1"/>
  <c r="Q24" i="3"/>
  <c r="Q35" i="3" s="1"/>
  <c r="T24" i="3"/>
  <c r="T35" i="3" s="1"/>
  <c r="X24" i="3"/>
  <c r="X35" i="3" s="1"/>
  <c r="J24" i="3"/>
  <c r="J35" i="3" s="1"/>
  <c r="M24" i="3"/>
  <c r="Y24" i="3"/>
  <c r="Y35" i="3" s="1"/>
  <c r="K24" i="3"/>
  <c r="W29" i="3"/>
  <c r="M30" i="3"/>
  <c r="I53" i="3" s="1"/>
  <c r="R24" i="3"/>
  <c r="R35" i="3" s="1"/>
  <c r="P33" i="3"/>
  <c r="S24" i="3"/>
  <c r="S35" i="3" s="1"/>
  <c r="P24" i="3"/>
  <c r="U24" i="3"/>
  <c r="U35" i="3" s="1"/>
  <c r="T31" i="3"/>
  <c r="AC24" i="3"/>
  <c r="AC35" i="3" s="1"/>
  <c r="I24" i="3"/>
  <c r="I35" i="3" s="1"/>
  <c r="Z24" i="3"/>
  <c r="Z35" i="3" s="1"/>
  <c r="P31" i="3"/>
  <c r="T33" i="3"/>
  <c r="AD24" i="3"/>
  <c r="AD35" i="3" s="1"/>
  <c r="T28" i="3"/>
  <c r="AE35" i="3"/>
  <c r="AA24" i="3"/>
  <c r="AA35" i="3" s="1"/>
  <c r="N24" i="3"/>
  <c r="N35" i="3" s="1"/>
  <c r="P28" i="3"/>
  <c r="M29" i="12" l="1"/>
  <c r="N29" i="12" s="1"/>
  <c r="K90" i="12"/>
  <c r="L90" i="12" s="1"/>
  <c r="L62" i="12"/>
  <c r="L76" i="12"/>
  <c r="L48" i="12"/>
  <c r="M31" i="12"/>
  <c r="N31" i="12" s="1"/>
  <c r="K92" i="12"/>
  <c r="L92" i="12" s="1"/>
  <c r="L50" i="12"/>
  <c r="L64" i="12"/>
  <c r="L78" i="12"/>
  <c r="K33" i="12"/>
  <c r="I94" i="12"/>
  <c r="J94" i="12" s="1"/>
  <c r="K52" i="12"/>
  <c r="K80" i="12"/>
  <c r="K66" i="12"/>
  <c r="K29" i="12"/>
  <c r="L29" i="12" s="1"/>
  <c r="I90" i="12"/>
  <c r="J90" i="12" s="1"/>
  <c r="K48" i="12"/>
  <c r="K76" i="12"/>
  <c r="K62" i="12"/>
  <c r="M32" i="12"/>
  <c r="K93" i="12"/>
  <c r="L93" i="12" s="1"/>
  <c r="L79" i="12"/>
  <c r="L65" i="12"/>
  <c r="L51" i="12"/>
  <c r="M28" i="12"/>
  <c r="N28" i="12" s="1"/>
  <c r="K89" i="12"/>
  <c r="L75" i="12"/>
  <c r="L61" i="12"/>
  <c r="L47" i="12"/>
  <c r="K34" i="12"/>
  <c r="I95" i="12"/>
  <c r="K67" i="12"/>
  <c r="K53" i="12"/>
  <c r="K81" i="12"/>
  <c r="K30" i="12"/>
  <c r="L30" i="12" s="1"/>
  <c r="I91" i="12"/>
  <c r="J91" i="12" s="1"/>
  <c r="K63" i="12"/>
  <c r="K49" i="12"/>
  <c r="K77" i="12"/>
  <c r="K31" i="12"/>
  <c r="L31" i="12" s="1"/>
  <c r="I92" i="12"/>
  <c r="J92" i="12" s="1"/>
  <c r="K50" i="12"/>
  <c r="K64" i="12"/>
  <c r="K78" i="12"/>
  <c r="K32" i="12"/>
  <c r="I93" i="12"/>
  <c r="J93" i="12" s="1"/>
  <c r="K65" i="12"/>
  <c r="K79" i="12"/>
  <c r="K51" i="12"/>
  <c r="M34" i="12"/>
  <c r="K95" i="12"/>
  <c r="L95" i="12" s="1"/>
  <c r="L81" i="12"/>
  <c r="L53" i="12"/>
  <c r="L67" i="12"/>
  <c r="M30" i="12"/>
  <c r="N30" i="12" s="1"/>
  <c r="K91" i="12"/>
  <c r="L91" i="12" s="1"/>
  <c r="L77" i="12"/>
  <c r="L63" i="12"/>
  <c r="L49" i="12"/>
  <c r="K28" i="12"/>
  <c r="L28" i="12" s="1"/>
  <c r="I89" i="12"/>
  <c r="K61" i="12"/>
  <c r="K75" i="12"/>
  <c r="K47" i="12"/>
  <c r="M33" i="12"/>
  <c r="K94" i="12"/>
  <c r="L94" i="12" s="1"/>
  <c r="L66" i="12"/>
  <c r="L80" i="12"/>
  <c r="L52" i="12"/>
  <c r="K35" i="3"/>
  <c r="H46" i="3"/>
  <c r="AB35" i="3"/>
  <c r="G46" i="3"/>
  <c r="H54" i="3"/>
  <c r="J57" i="3"/>
  <c r="H56" i="3"/>
  <c r="H55" i="3"/>
  <c r="H51" i="3"/>
  <c r="H53" i="3"/>
  <c r="G55" i="3"/>
  <c r="F55" i="3"/>
  <c r="H57" i="3"/>
  <c r="G54" i="3"/>
  <c r="G53" i="3"/>
  <c r="J54" i="3"/>
  <c r="G51" i="3"/>
  <c r="J51" i="3"/>
  <c r="J56" i="3"/>
  <c r="H52" i="3"/>
  <c r="G57" i="3"/>
  <c r="F57" i="3"/>
  <c r="H58" i="3"/>
  <c r="G52" i="3"/>
  <c r="F52" i="3"/>
  <c r="J58" i="3"/>
  <c r="F54" i="3"/>
  <c r="G56" i="3"/>
  <c r="F51" i="3"/>
  <c r="F53" i="3"/>
  <c r="J52" i="3"/>
  <c r="F56" i="3"/>
  <c r="F46" i="3"/>
  <c r="M35" i="3"/>
  <c r="I58" i="3" s="1"/>
  <c r="P35" i="3"/>
  <c r="G58" i="3" s="1"/>
  <c r="K68" i="12" l="1"/>
  <c r="K82" i="12"/>
  <c r="K54" i="12"/>
  <c r="J89" i="12"/>
  <c r="I96" i="12"/>
  <c r="J96" i="12" s="1"/>
  <c r="K96" i="12"/>
  <c r="L96" i="12" s="1"/>
  <c r="L89" i="12"/>
  <c r="M35" i="12"/>
  <c r="L82" i="12"/>
  <c r="L54" i="12"/>
  <c r="L68" i="12"/>
  <c r="F47" i="3"/>
  <c r="K35" i="12"/>
  <c r="F58" i="3"/>
  <c r="D33" i="12" l="1"/>
  <c r="L68" i="3" s="1"/>
  <c r="E33" i="12" l="1"/>
  <c r="E66" i="12" s="1"/>
  <c r="E52" i="12" l="1"/>
  <c r="E80" i="12"/>
  <c r="F33" i="12"/>
  <c r="G33" i="12" l="1"/>
  <c r="F66" i="12"/>
  <c r="F80" i="12"/>
  <c r="F52" i="12"/>
  <c r="H33" i="12"/>
  <c r="I33" i="12" l="1"/>
  <c r="J33" i="12"/>
  <c r="H66" i="12"/>
  <c r="H80" i="12"/>
  <c r="H52" i="12"/>
  <c r="G66" i="12"/>
  <c r="G80" i="12"/>
  <c r="G52" i="12"/>
  <c r="L33" i="12" l="1"/>
  <c r="N33" i="12"/>
  <c r="I80" i="12"/>
  <c r="J80" i="12"/>
  <c r="J66" i="12"/>
  <c r="J52" i="12"/>
  <c r="I52" i="12"/>
  <c r="I66" i="12"/>
  <c r="E94" i="12" l="1"/>
  <c r="G94" i="12"/>
  <c r="F94" i="12"/>
  <c r="D32" i="12" l="1"/>
  <c r="L67" i="3" s="1"/>
  <c r="D35" i="12"/>
  <c r="L70" i="3" l="1"/>
  <c r="L79" i="3" s="1"/>
  <c r="E32" i="12" l="1"/>
  <c r="E35" i="12"/>
  <c r="L80" i="3"/>
  <c r="L76" i="3"/>
  <c r="L77" i="3"/>
  <c r="L75" i="3"/>
  <c r="L78" i="3"/>
  <c r="L71" i="3"/>
  <c r="L81" i="3"/>
  <c r="G32" i="12" l="1"/>
  <c r="G35" i="12"/>
  <c r="F32" i="12"/>
  <c r="F35" i="12"/>
  <c r="E51" i="12"/>
  <c r="E79" i="12"/>
  <c r="E65" i="12"/>
  <c r="H32" i="12" l="1"/>
  <c r="H35" i="12"/>
  <c r="E54" i="12"/>
  <c r="F65" i="12"/>
  <c r="F68" i="12" s="1"/>
  <c r="F79" i="12"/>
  <c r="F82" i="12" s="1"/>
  <c r="F51" i="12"/>
  <c r="F54" i="12" s="1"/>
  <c r="I32" i="12"/>
  <c r="I35" i="12" s="1"/>
  <c r="J32" i="12"/>
  <c r="E82" i="12"/>
  <c r="E68" i="12"/>
  <c r="G51" i="12"/>
  <c r="G54" i="12" s="1"/>
  <c r="G65" i="12"/>
  <c r="G68" i="12" s="1"/>
  <c r="G79" i="12"/>
  <c r="G82" i="12" s="1"/>
  <c r="L32" i="12" l="1"/>
  <c r="N32" i="12"/>
  <c r="J35" i="12"/>
  <c r="H65" i="12"/>
  <c r="H79" i="12"/>
  <c r="H82" i="12" s="1"/>
  <c r="D41" i="12" s="1"/>
  <c r="H51" i="12"/>
  <c r="J51" i="12" s="1"/>
  <c r="E93" i="12" l="1"/>
  <c r="E96" i="12" s="1"/>
  <c r="J54" i="12"/>
  <c r="H68" i="12"/>
  <c r="D40" i="12" s="1"/>
  <c r="I65" i="12"/>
  <c r="I68" i="12" s="1"/>
  <c r="J65" i="12"/>
  <c r="H54" i="12"/>
  <c r="D39" i="12" s="1"/>
  <c r="I51" i="12"/>
  <c r="I54" i="12" s="1"/>
  <c r="J79" i="12"/>
  <c r="N35" i="12"/>
  <c r="L35" i="12"/>
  <c r="I79" i="12"/>
  <c r="I82" i="12" s="1"/>
  <c r="G93" i="12" l="1"/>
  <c r="G96" i="12" s="1"/>
  <c r="J82" i="12"/>
  <c r="F93" i="12"/>
  <c r="F96" i="12" s="1"/>
  <c r="J68" i="12"/>
</calcChain>
</file>

<file path=xl/sharedStrings.xml><?xml version="1.0" encoding="utf-8"?>
<sst xmlns="http://schemas.openxmlformats.org/spreadsheetml/2006/main" count="469" uniqueCount="122">
  <si>
    <t>Keyrt út úr fasteignaskrá Þjóðskrár þann 17. september 2020</t>
  </si>
  <si>
    <t>svfn</t>
  </si>
  <si>
    <t>gjlfl</t>
  </si>
  <si>
    <t>Skýring</t>
  </si>
  <si>
    <t>0000</t>
  </si>
  <si>
    <t>Reykjavík</t>
  </si>
  <si>
    <t>Kópavogur</t>
  </si>
  <si>
    <t>Seltjarnarnesbær</t>
  </si>
  <si>
    <t>Garðabær</t>
  </si>
  <si>
    <t>Hafnarfjörður</t>
  </si>
  <si>
    <t>Mosfellsbær</t>
  </si>
  <si>
    <t>Kjósarhreppur</t>
  </si>
  <si>
    <t>Seltjarnarnes</t>
  </si>
  <si>
    <t>Sveitarfélag</t>
  </si>
  <si>
    <t>Samtals</t>
  </si>
  <si>
    <t>ÁRLEGUR VÖXTUR Í HVERJU SVEITARFÉLAGI OG HEILD</t>
  </si>
  <si>
    <t>ÁRLEGUR VÖXTUR Í %</t>
  </si>
  <si>
    <t>95-'20</t>
  </si>
  <si>
    <t>05-'20</t>
  </si>
  <si>
    <t>12-'20</t>
  </si>
  <si>
    <t>09-'13</t>
  </si>
  <si>
    <t>02-'04</t>
  </si>
  <si>
    <t>MEÐALTÖL í %</t>
  </si>
  <si>
    <t>MEÐALTÖL - ÁKVEÐIN TÍMABIL</t>
  </si>
  <si>
    <t>% Reykjavíkur</t>
  </si>
  <si>
    <t>SKIPTING Í %</t>
  </si>
  <si>
    <t>Vöxtur milli tímabila</t>
  </si>
  <si>
    <t>Ibudarhusnædi</t>
  </si>
  <si>
    <t>1-5</t>
  </si>
  <si>
    <t>Heildarflatarmál eftir fasteignanúmera í gjaldflokkum 1 - 5 í sveitarfélögum sem mynda höfuðborgarsvæðið</t>
  </si>
  <si>
    <t>1,2,3,4,5</t>
  </si>
  <si>
    <t>Allt íbúðarhúsnæði</t>
  </si>
  <si>
    <t>Yfirlit</t>
  </si>
  <si>
    <t>Heimildir í samþykktu deiliskipulagi, alls</t>
  </si>
  <si>
    <t>Heimildir á sv. þar sem framkv. eru hafnar</t>
  </si>
  <si>
    <t>Heimildir á sv. þar sem framkvæmdir eru ekki hafnar</t>
  </si>
  <si>
    <t>Deiliskipulag í vinnslu</t>
  </si>
  <si>
    <t>Þróunarsvæði</t>
  </si>
  <si>
    <t>Alls, heimildir og áætlaðar heimildir til framtíðar</t>
  </si>
  <si>
    <t>Áætlað fullgert 2020-2024, á ári og samtals</t>
  </si>
  <si>
    <t>2020 (6 mán. Q3-Q4)</t>
  </si>
  <si>
    <t>2023</t>
  </si>
  <si>
    <t>2024</t>
  </si>
  <si>
    <t>Meðaltal pr. ár, 2020-2024 (4,5 ár)</t>
  </si>
  <si>
    <t>Mos</t>
  </si>
  <si>
    <t>Rvk</t>
  </si>
  <si>
    <t>Kop</t>
  </si>
  <si>
    <t>Sel</t>
  </si>
  <si>
    <t>Gbæ</t>
  </si>
  <si>
    <t>Hfj</t>
  </si>
  <si>
    <t>Kjs</t>
  </si>
  <si>
    <t>SAMANTEKT - ALLT ÍBÚÐARHÚSNÆÐI SKIPT EFTIR SVEITARFÉLÖGUNUM OG HEILD -MÆLT Í FJÖLDA ÍBÚÐA (tölur frá 1. janúar hvers árs)</t>
  </si>
  <si>
    <t>Tölurnar gilda fyrir 1. janúar hvers árs</t>
  </si>
  <si>
    <t>Bara þrisvar sinnum hafa verið byggðar meira en</t>
  </si>
  <si>
    <t>2000 íbúðir á höfuðborgarsvæðinu á ári</t>
  </si>
  <si>
    <t>Alls</t>
  </si>
  <si>
    <t>Þróunarsvæði, áætlaðar heimildir</t>
  </si>
  <si>
    <t>Framtíðarsvæði/lauslegar hugmyndir, áætlaðar heimildir</t>
  </si>
  <si>
    <t>A</t>
  </si>
  <si>
    <t>B</t>
  </si>
  <si>
    <t>C</t>
  </si>
  <si>
    <t>A1</t>
  </si>
  <si>
    <t>A2</t>
  </si>
  <si>
    <t>C1</t>
  </si>
  <si>
    <t>C2</t>
  </si>
  <si>
    <t>2020 (Q3-Q4)</t>
  </si>
  <si>
    <t>Meðaltal</t>
  </si>
  <si>
    <t>Kjósarhreppur (tölur bárust ekki)</t>
  </si>
  <si>
    <t>Langtíma*</t>
  </si>
  <si>
    <t>96-'20</t>
  </si>
  <si>
    <t>17-'20</t>
  </si>
  <si>
    <t>Síðustu 4 ár</t>
  </si>
  <si>
    <t>* meðaltal nýrra íbúða á ári frá 1999 til 2019</t>
  </si>
  <si>
    <t>Árleg fjölgun íbúða á ári og samanburður</t>
  </si>
  <si>
    <t>99-'19</t>
  </si>
  <si>
    <t>Íbúðarhúsnæði</t>
  </si>
  <si>
    <t>Samkvæmt háspá</t>
  </si>
  <si>
    <t>Samkvæmt miðspá</t>
  </si>
  <si>
    <t>Samkvæmt lágspá</t>
  </si>
  <si>
    <t>Þróunaráætlun íbúðahúsnæðis</t>
  </si>
  <si>
    <t>Heimildir í gildandi skipulagi sem ekki er búið að virkja, ásamt áætluðum heimildum í þróun og til framtíðar</t>
  </si>
  <si>
    <t>Skýringar</t>
  </si>
  <si>
    <t>Áætluð árleg fjölgun íbúða úr skapalónum sveitarfélaganna og samanburður við langtímameðaltöl</t>
  </si>
  <si>
    <t>Áætlaður fjöldi fullbúinna íbúða á markað</t>
  </si>
  <si>
    <t>* meðaltal nýrra skráðra íbúða á ári frá 1999 til 2019</t>
  </si>
  <si>
    <t>Íbúðaþörf og leiðréttingarstuðull</t>
  </si>
  <si>
    <t>Stuðull</t>
  </si>
  <si>
    <t>Íbúðaþörf*</t>
  </si>
  <si>
    <t>Áætlað íbúðaframboð stillt af m.t. miðspá íbúafjölgunar</t>
  </si>
  <si>
    <t>Háspá</t>
  </si>
  <si>
    <t>Miðspá</t>
  </si>
  <si>
    <t>Lágspá</t>
  </si>
  <si>
    <t>Mat</t>
  </si>
  <si>
    <r>
      <t xml:space="preserve">Áætluð árleg fjölgun íbúða aðlöguð að íbúðaþörf </t>
    </r>
    <r>
      <rPr>
        <b/>
        <sz val="14"/>
        <color rgb="FFFF0000"/>
        <rFont val="Calibri"/>
        <family val="2"/>
        <scheme val="minor"/>
      </rPr>
      <t>samkvæmt háspá</t>
    </r>
  </si>
  <si>
    <r>
      <t xml:space="preserve">Áætluð árleg fjölgun íbúða aðlöguð að íbúðaþörf </t>
    </r>
    <r>
      <rPr>
        <b/>
        <sz val="14"/>
        <color rgb="FF00B050"/>
        <rFont val="Calibri"/>
        <family val="2"/>
        <scheme val="minor"/>
      </rPr>
      <t>samkvæmt miðspá</t>
    </r>
  </si>
  <si>
    <r>
      <t>Áætluð árleg fjölgun íbúða aðlöguð að íbúðaþörf</t>
    </r>
    <r>
      <rPr>
        <b/>
        <sz val="14"/>
        <color rgb="FFFFFF00"/>
        <rFont val="Calibri"/>
        <family val="2"/>
        <scheme val="minor"/>
      </rPr>
      <t xml:space="preserve"> samkvæmt lágspá</t>
    </r>
  </si>
  <si>
    <r>
      <t>Áætluð árleg fjölgun íbúða aðlöguð að íbúðaþörf -</t>
    </r>
    <r>
      <rPr>
        <b/>
        <sz val="14"/>
        <color rgb="FFFF99FF"/>
        <rFont val="Calibri"/>
        <family val="2"/>
        <scheme val="minor"/>
      </rPr>
      <t xml:space="preserve"> endanlegt mat</t>
    </r>
  </si>
  <si>
    <t>Samantekt og mat</t>
  </si>
  <si>
    <t>undir/yfir</t>
  </si>
  <si>
    <t>2025 (mat)</t>
  </si>
  <si>
    <t>SKIPTING MILLI SVEITARFÉLAGA - FIMM ÁRA TÍMABIL</t>
  </si>
  <si>
    <t>* Fyrir árin 2021-24 (1. jan 2021-1.jan 2025). 2020 (Q3 &amp; Q4) undanskilið°. Sjá skjal "önnur greining" undir flipanum "íbúaspá og íbúðaþörf"</t>
  </si>
  <si>
    <t>Nágrannasv.</t>
  </si>
  <si>
    <t>XXXX</t>
  </si>
  <si>
    <t>Eldra meðaltal</t>
  </si>
  <si>
    <t>Nýtt meðalt.</t>
  </si>
  <si>
    <t>Meðalfjölgun á ári á tímabilinu 2020-2024*</t>
  </si>
  <si>
    <t>Langtíma**</t>
  </si>
  <si>
    <t>** meðaltal nýrra íbúða á ári frá 1999 til 2019</t>
  </si>
  <si>
    <t>* mælt frá 1. jan 2021 til 1. jan 2025</t>
  </si>
  <si>
    <t>Uppbyggingaráform aðlöguð að mati</t>
  </si>
  <si>
    <t>Samdráttur</t>
  </si>
  <si>
    <t>Núverandi</t>
  </si>
  <si>
    <t>%</t>
  </si>
  <si>
    <t>% af núv.</t>
  </si>
  <si>
    <t>Samantekt úr skapalónum, afrúnnað</t>
  </si>
  <si>
    <t>Heimildir í samþykktu deiliskipulagi</t>
  </si>
  <si>
    <t>Breyting frá 2018/19</t>
  </si>
  <si>
    <t xml:space="preserve">Síðustu 4 </t>
  </si>
  <si>
    <t>2021-24</t>
  </si>
  <si>
    <t>Langtíma</t>
  </si>
  <si>
    <t>fengið með goalseek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</si>
</sst>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color rgb="FFFF99FF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3" fontId="0" fillId="0" borderId="0" xfId="0" applyNumberFormat="1"/>
    <xf numFmtId="0" fontId="2" fillId="2" borderId="0" xfId="0" applyFont="1" applyFill="1"/>
    <xf numFmtId="3" fontId="0" fillId="0" borderId="1" xfId="0" applyNumberFormat="1" applyBorder="1"/>
    <xf numFmtId="49" fontId="4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49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0" fillId="0" borderId="0" xfId="0" applyAlignment="1">
      <alignment horizontal="left"/>
    </xf>
    <xf numFmtId="16" fontId="0" fillId="0" borderId="0" xfId="0" applyNumberFormat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left"/>
    </xf>
    <xf numFmtId="16" fontId="0" fillId="0" borderId="1" xfId="0" applyNumberFormat="1" applyBorder="1" applyAlignment="1">
      <alignment horizontal="center"/>
    </xf>
    <xf numFmtId="0" fontId="0" fillId="0" borderId="1" xfId="0" applyBorder="1"/>
    <xf numFmtId="9" fontId="0" fillId="0" borderId="0" xfId="1" applyFont="1"/>
    <xf numFmtId="164" fontId="0" fillId="0" borderId="0" xfId="1" applyNumberFormat="1" applyFont="1"/>
    <xf numFmtId="164" fontId="0" fillId="0" borderId="1" xfId="1" applyNumberFormat="1" applyFont="1" applyBorder="1"/>
    <xf numFmtId="0" fontId="3" fillId="3" borderId="0" xfId="0" quotePrefix="1" applyFont="1" applyFill="1"/>
    <xf numFmtId="49" fontId="0" fillId="0" borderId="0" xfId="0" applyNumberFormat="1" applyAlignment="1">
      <alignment horizontal="center"/>
    </xf>
    <xf numFmtId="9" fontId="0" fillId="0" borderId="1" xfId="1" applyFont="1" applyBorder="1"/>
    <xf numFmtId="0" fontId="3" fillId="4" borderId="0" xfId="0" applyFont="1" applyFill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ill="1"/>
    <xf numFmtId="9" fontId="0" fillId="5" borderId="0" xfId="1" applyFont="1" applyFill="1"/>
    <xf numFmtId="9" fontId="0" fillId="6" borderId="0" xfId="1" applyFont="1" applyFill="1"/>
    <xf numFmtId="3" fontId="0" fillId="0" borderId="0" xfId="0" applyNumberFormat="1" applyAlignment="1">
      <alignment horizontal="center"/>
    </xf>
    <xf numFmtId="3" fontId="0" fillId="7" borderId="0" xfId="0" applyNumberFormat="1" applyFill="1"/>
    <xf numFmtId="3" fontId="0" fillId="7" borderId="1" xfId="0" applyNumberFormat="1" applyFill="1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3" fontId="7" fillId="3" borderId="3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left" vertical="center"/>
    </xf>
    <xf numFmtId="3" fontId="7" fillId="3" borderId="4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 indent="1"/>
    </xf>
    <xf numFmtId="3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7" xfId="0" applyFont="1" applyBorder="1" applyAlignment="1">
      <alignment horizontal="left" indent="3"/>
    </xf>
    <xf numFmtId="3" fontId="8" fillId="0" borderId="7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 indent="1"/>
    </xf>
    <xf numFmtId="3" fontId="0" fillId="0" borderId="15" xfId="0" applyNumberFormat="1" applyBorder="1" applyAlignment="1">
      <alignment horizontal="center"/>
    </xf>
    <xf numFmtId="3" fontId="0" fillId="0" borderId="0" xfId="0" applyNumberFormat="1" applyAlignment="1">
      <alignment horizontal="left"/>
    </xf>
    <xf numFmtId="0" fontId="0" fillId="0" borderId="17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8" xfId="0" applyNumberFormat="1" applyBorder="1" applyAlignment="1">
      <alignment horizontal="right" indent="2"/>
    </xf>
    <xf numFmtId="3" fontId="0" fillId="0" borderId="10" xfId="0" applyNumberFormat="1" applyBorder="1" applyAlignment="1">
      <alignment horizontal="right" indent="2"/>
    </xf>
    <xf numFmtId="3" fontId="0" fillId="0" borderId="18" xfId="0" applyNumberFormat="1" applyBorder="1" applyAlignment="1">
      <alignment horizontal="right" indent="2"/>
    </xf>
    <xf numFmtId="3" fontId="0" fillId="0" borderId="0" xfId="0" applyNumberFormat="1" applyBorder="1" applyAlignment="1">
      <alignment horizontal="center"/>
    </xf>
    <xf numFmtId="3" fontId="0" fillId="0" borderId="16" xfId="0" applyNumberFormat="1" applyBorder="1" applyAlignment="1">
      <alignment horizontal="right" indent="2"/>
    </xf>
    <xf numFmtId="49" fontId="0" fillId="0" borderId="0" xfId="0" applyNumberFormat="1" applyFill="1" applyBorder="1" applyAlignment="1">
      <alignment horizontal="left" indent="1"/>
    </xf>
    <xf numFmtId="3" fontId="7" fillId="3" borderId="4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indent="1"/>
    </xf>
    <xf numFmtId="49" fontId="0" fillId="0" borderId="7" xfId="0" applyNumberFormat="1" applyBorder="1" applyAlignment="1">
      <alignment horizontal="left" indent="1"/>
    </xf>
    <xf numFmtId="49" fontId="0" fillId="0" borderId="0" xfId="0" applyNumberFormat="1" applyBorder="1" applyAlignment="1">
      <alignment horizontal="left" indent="1"/>
    </xf>
    <xf numFmtId="49" fontId="0" fillId="0" borderId="1" xfId="0" applyNumberFormat="1" applyBorder="1" applyAlignment="1">
      <alignment horizontal="left" indent="1"/>
    </xf>
    <xf numFmtId="49" fontId="0" fillId="0" borderId="15" xfId="0" applyNumberFormat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7" fillId="3" borderId="0" xfId="0" applyNumberFormat="1" applyFont="1" applyFill="1" applyBorder="1" applyAlignment="1">
      <alignment horizontal="left" vertical="center"/>
    </xf>
    <xf numFmtId="49" fontId="7" fillId="9" borderId="0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3" fontId="7" fillId="3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3" fontId="9" fillId="0" borderId="0" xfId="0" applyNumberFormat="1" applyFont="1" applyBorder="1" applyAlignment="1">
      <alignment horizontal="right" indent="2"/>
    </xf>
    <xf numFmtId="0" fontId="0" fillId="0" borderId="1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49" fontId="7" fillId="9" borderId="19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165" fontId="7" fillId="3" borderId="0" xfId="0" applyNumberFormat="1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indent="2"/>
    </xf>
    <xf numFmtId="0" fontId="8" fillId="0" borderId="20" xfId="0" applyFont="1" applyBorder="1" applyAlignment="1">
      <alignment horizontal="left" indent="2"/>
    </xf>
    <xf numFmtId="3" fontId="6" fillId="2" borderId="0" xfId="0" applyNumberFormat="1" applyFont="1" applyFill="1" applyBorder="1" applyAlignment="1">
      <alignment horizontal="left"/>
    </xf>
    <xf numFmtId="0" fontId="0" fillId="0" borderId="0" xfId="0" applyBorder="1"/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9" fontId="9" fillId="0" borderId="0" xfId="1" applyFont="1" applyBorder="1" applyAlignment="1">
      <alignment horizontal="right" indent="2"/>
    </xf>
    <xf numFmtId="0" fontId="0" fillId="0" borderId="0" xfId="0" applyFill="1" applyBorder="1" applyAlignment="1">
      <alignment horizontal="left" vertical="center" wrapText="1"/>
    </xf>
    <xf numFmtId="0" fontId="0" fillId="0" borderId="19" xfId="0" applyFont="1" applyBorder="1" applyAlignment="1">
      <alignment horizontal="left" indent="1"/>
    </xf>
    <xf numFmtId="0" fontId="0" fillId="0" borderId="7" xfId="0" applyFont="1" applyBorder="1" applyAlignment="1">
      <alignment horizontal="left" indent="1"/>
    </xf>
    <xf numFmtId="3" fontId="7" fillId="10" borderId="0" xfId="0" applyNumberFormat="1" applyFont="1" applyFill="1" applyBorder="1" applyAlignment="1">
      <alignment horizontal="center" vertical="center"/>
    </xf>
    <xf numFmtId="49" fontId="7" fillId="6" borderId="0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49" fontId="16" fillId="3" borderId="0" xfId="0" applyNumberFormat="1" applyFont="1" applyFill="1" applyBorder="1" applyAlignment="1">
      <alignment horizontal="center" vertical="center"/>
    </xf>
    <xf numFmtId="49" fontId="17" fillId="3" borderId="0" xfId="0" applyNumberFormat="1" applyFont="1" applyFill="1" applyBorder="1" applyAlignment="1">
      <alignment horizontal="center" vertical="center"/>
    </xf>
    <xf numFmtId="49" fontId="18" fillId="3" borderId="0" xfId="0" applyNumberFormat="1" applyFont="1" applyFill="1" applyBorder="1" applyAlignment="1">
      <alignment horizontal="center" vertical="center"/>
    </xf>
    <xf numFmtId="9" fontId="0" fillId="0" borderId="0" xfId="1" applyFont="1" applyAlignment="1">
      <alignment horizontal="center"/>
    </xf>
    <xf numFmtId="49" fontId="7" fillId="3" borderId="0" xfId="0" applyNumberFormat="1" applyFont="1" applyFill="1" applyBorder="1" applyAlignment="1">
      <alignment horizontal="center" vertical="center"/>
    </xf>
    <xf numFmtId="3" fontId="19" fillId="0" borderId="7" xfId="0" applyNumberFormat="1" applyFont="1" applyBorder="1" applyAlignment="1">
      <alignment horizontal="right" indent="2"/>
    </xf>
    <xf numFmtId="3" fontId="19" fillId="6" borderId="7" xfId="0" applyNumberFormat="1" applyFont="1" applyFill="1" applyBorder="1" applyAlignment="1">
      <alignment horizontal="right" indent="2"/>
    </xf>
    <xf numFmtId="3" fontId="19" fillId="0" borderId="7" xfId="0" applyNumberFormat="1" applyFont="1" applyBorder="1" applyAlignment="1">
      <alignment horizontal="right" indent="1"/>
    </xf>
    <xf numFmtId="3" fontId="19" fillId="0" borderId="12" xfId="0" applyNumberFormat="1" applyFont="1" applyBorder="1" applyAlignment="1">
      <alignment horizontal="right" indent="2"/>
    </xf>
    <xf numFmtId="3" fontId="19" fillId="6" borderId="12" xfId="0" applyNumberFormat="1" applyFont="1" applyFill="1" applyBorder="1" applyAlignment="1">
      <alignment horizontal="right" indent="2"/>
    </xf>
    <xf numFmtId="3" fontId="19" fillId="0" borderId="12" xfId="0" applyNumberFormat="1" applyFont="1" applyBorder="1" applyAlignment="1">
      <alignment horizontal="right" indent="1"/>
    </xf>
    <xf numFmtId="3" fontId="19" fillId="0" borderId="0" xfId="0" applyNumberFormat="1" applyFont="1" applyBorder="1" applyAlignment="1">
      <alignment horizontal="right" indent="2"/>
    </xf>
    <xf numFmtId="3" fontId="19" fillId="0" borderId="0" xfId="0" applyNumberFormat="1" applyFont="1" applyBorder="1" applyAlignment="1">
      <alignment horizontal="right" indent="1"/>
    </xf>
    <xf numFmtId="3" fontId="19" fillId="6" borderId="0" xfId="0" applyNumberFormat="1" applyFont="1" applyFill="1" applyBorder="1" applyAlignment="1">
      <alignment horizontal="right" indent="2"/>
    </xf>
    <xf numFmtId="9" fontId="19" fillId="0" borderId="7" xfId="1" applyFont="1" applyBorder="1" applyAlignment="1">
      <alignment horizontal="right" indent="2"/>
    </xf>
    <xf numFmtId="9" fontId="19" fillId="0" borderId="12" xfId="1" applyFont="1" applyBorder="1" applyAlignment="1">
      <alignment horizontal="right" indent="2"/>
    </xf>
    <xf numFmtId="9" fontId="19" fillId="0" borderId="21" xfId="1" applyFont="1" applyBorder="1" applyAlignment="1">
      <alignment horizontal="right" indent="2"/>
    </xf>
    <xf numFmtId="0" fontId="0" fillId="0" borderId="7" xfId="0" applyFill="1" applyBorder="1" applyAlignment="1">
      <alignment horizontal="left" indent="1"/>
    </xf>
    <xf numFmtId="3" fontId="19" fillId="0" borderId="7" xfId="0" applyNumberFormat="1" applyFont="1" applyFill="1" applyBorder="1" applyAlignment="1">
      <alignment horizontal="right" indent="2"/>
    </xf>
    <xf numFmtId="0" fontId="8" fillId="0" borderId="12" xfId="0" applyFont="1" applyBorder="1" applyAlignment="1">
      <alignment horizontal="left" indent="2"/>
    </xf>
    <xf numFmtId="1" fontId="0" fillId="0" borderId="0" xfId="0" applyNumberFormat="1"/>
    <xf numFmtId="3" fontId="0" fillId="0" borderId="19" xfId="0" applyNumberFormat="1" applyBorder="1"/>
    <xf numFmtId="3" fontId="0" fillId="0" borderId="7" xfId="0" applyNumberFormat="1" applyBorder="1"/>
    <xf numFmtId="3" fontId="0" fillId="0" borderId="12" xfId="0" applyNumberFormat="1" applyBorder="1"/>
    <xf numFmtId="3" fontId="19" fillId="0" borderId="19" xfId="0" applyNumberFormat="1" applyFont="1" applyBorder="1" applyAlignment="1">
      <alignment horizontal="center"/>
    </xf>
    <xf numFmtId="3" fontId="19" fillId="0" borderId="7" xfId="0" applyNumberFormat="1" applyFont="1" applyBorder="1" applyAlignment="1">
      <alignment horizontal="center"/>
    </xf>
    <xf numFmtId="3" fontId="19" fillId="0" borderId="12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3" fontId="21" fillId="0" borderId="7" xfId="0" applyNumberFormat="1" applyFont="1" applyBorder="1" applyAlignment="1">
      <alignment horizontal="right" indent="2"/>
    </xf>
    <xf numFmtId="3" fontId="21" fillId="0" borderId="7" xfId="0" applyNumberFormat="1" applyFont="1" applyFill="1" applyBorder="1" applyAlignment="1">
      <alignment horizontal="right" indent="2"/>
    </xf>
    <xf numFmtId="3" fontId="21" fillId="0" borderId="12" xfId="0" applyNumberFormat="1" applyFont="1" applyBorder="1" applyAlignment="1">
      <alignment horizontal="right" indent="2"/>
    </xf>
    <xf numFmtId="3" fontId="21" fillId="0" borderId="0" xfId="0" applyNumberFormat="1" applyFont="1" applyBorder="1" applyAlignment="1">
      <alignment horizontal="right" indent="2"/>
    </xf>
    <xf numFmtId="49" fontId="20" fillId="3" borderId="0" xfId="0" applyNumberFormat="1" applyFont="1" applyFill="1" applyBorder="1" applyAlignment="1">
      <alignment horizontal="center" vertical="center"/>
    </xf>
    <xf numFmtId="9" fontId="19" fillId="0" borderId="19" xfId="1" applyFont="1" applyBorder="1" applyAlignment="1">
      <alignment horizontal="center"/>
    </xf>
    <xf numFmtId="0" fontId="0" fillId="0" borderId="19" xfId="0" applyBorder="1" applyAlignment="1">
      <alignment horizontal="left" indent="1"/>
    </xf>
    <xf numFmtId="9" fontId="0" fillId="0" borderId="7" xfId="1" applyFont="1" applyBorder="1" applyAlignment="1">
      <alignment horizontal="center"/>
    </xf>
    <xf numFmtId="9" fontId="0" fillId="0" borderId="19" xfId="1" applyFont="1" applyBorder="1" applyAlignment="1">
      <alignment horizontal="center"/>
    </xf>
    <xf numFmtId="165" fontId="7" fillId="3" borderId="3" xfId="0" applyNumberFormat="1" applyFont="1" applyFill="1" applyBorder="1" applyAlignment="1">
      <alignment horizontal="left" vertical="center"/>
    </xf>
    <xf numFmtId="3" fontId="7" fillId="3" borderId="5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left" indent="1"/>
    </xf>
    <xf numFmtId="9" fontId="0" fillId="0" borderId="23" xfId="1" applyFont="1" applyBorder="1" applyAlignment="1">
      <alignment horizontal="center"/>
    </xf>
    <xf numFmtId="0" fontId="0" fillId="0" borderId="6" xfId="0" applyBorder="1" applyAlignment="1">
      <alignment horizontal="left" indent="1"/>
    </xf>
    <xf numFmtId="9" fontId="0" fillId="0" borderId="8" xfId="1" applyFont="1" applyBorder="1" applyAlignment="1">
      <alignment horizontal="center"/>
    </xf>
    <xf numFmtId="0" fontId="0" fillId="0" borderId="24" xfId="0" applyBorder="1" applyAlignment="1">
      <alignment horizontal="left" indent="1"/>
    </xf>
    <xf numFmtId="9" fontId="0" fillId="0" borderId="25" xfId="1" applyFont="1" applyBorder="1" applyAlignment="1">
      <alignment horizontal="center"/>
    </xf>
    <xf numFmtId="9" fontId="0" fillId="0" borderId="26" xfId="1" applyFont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9" fontId="0" fillId="0" borderId="0" xfId="1" applyFont="1" applyAlignment="1">
      <alignment horizontal="center" vertical="center"/>
    </xf>
    <xf numFmtId="3" fontId="21" fillId="0" borderId="19" xfId="0" applyNumberFormat="1" applyFont="1" applyBorder="1" applyAlignment="1">
      <alignment horizontal="right" indent="2"/>
    </xf>
    <xf numFmtId="3" fontId="19" fillId="0" borderId="19" xfId="0" applyNumberFormat="1" applyFont="1" applyBorder="1" applyAlignment="1">
      <alignment horizontal="right" indent="2"/>
    </xf>
    <xf numFmtId="3" fontId="19" fillId="6" borderId="19" xfId="0" applyNumberFormat="1" applyFont="1" applyFill="1" applyBorder="1" applyAlignment="1">
      <alignment horizontal="right" indent="2"/>
    </xf>
    <xf numFmtId="3" fontId="19" fillId="0" borderId="19" xfId="0" applyNumberFormat="1" applyFont="1" applyBorder="1" applyAlignment="1">
      <alignment horizontal="right" indent="1"/>
    </xf>
    <xf numFmtId="49" fontId="7" fillId="9" borderId="0" xfId="0" applyNumberFormat="1" applyFont="1" applyFill="1" applyBorder="1" applyAlignment="1">
      <alignment vertical="center"/>
    </xf>
    <xf numFmtId="9" fontId="19" fillId="0" borderId="19" xfId="1" applyFont="1" applyBorder="1" applyAlignment="1">
      <alignment horizontal="right" indent="1"/>
    </xf>
    <xf numFmtId="9" fontId="0" fillId="0" borderId="0" xfId="0" applyNumberFormat="1" applyAlignment="1">
      <alignment horizontal="center"/>
    </xf>
    <xf numFmtId="9" fontId="19" fillId="0" borderId="0" xfId="1" applyFont="1" applyBorder="1" applyAlignment="1">
      <alignment horizontal="right" indent="1"/>
    </xf>
    <xf numFmtId="0" fontId="8" fillId="0" borderId="0" xfId="0" applyFont="1" applyAlignment="1">
      <alignment horizontal="left"/>
    </xf>
    <xf numFmtId="3" fontId="6" fillId="2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49" fontId="7" fillId="3" borderId="0" xfId="0" applyNumberFormat="1" applyFont="1" applyFill="1" applyBorder="1" applyAlignment="1">
      <alignment horizontal="center" vertical="center"/>
    </xf>
    <xf numFmtId="3" fontId="6" fillId="8" borderId="2" xfId="0" applyNumberFormat="1" applyFont="1" applyFill="1" applyBorder="1" applyAlignment="1">
      <alignment horizontal="center"/>
    </xf>
    <xf numFmtId="3" fontId="6" fillId="8" borderId="0" xfId="0" applyNumberFormat="1" applyFont="1" applyFill="1" applyAlignment="1">
      <alignment horizontal="center"/>
    </xf>
    <xf numFmtId="3" fontId="19" fillId="0" borderId="7" xfId="0" applyNumberFormat="1" applyFont="1" applyFill="1" applyBorder="1" applyAlignment="1">
      <alignment horizontal="center"/>
    </xf>
    <xf numFmtId="9" fontId="19" fillId="0" borderId="19" xfId="1" applyFont="1" applyFill="1" applyBorder="1" applyAlignment="1">
      <alignment horizontal="center"/>
    </xf>
    <xf numFmtId="3" fontId="19" fillId="0" borderId="12" xfId="0" applyNumberFormat="1" applyFont="1" applyFill="1" applyBorder="1" applyAlignment="1">
      <alignment horizontal="center"/>
    </xf>
    <xf numFmtId="9" fontId="19" fillId="0" borderId="12" xfId="1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9" fontId="19" fillId="0" borderId="0" xfId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'THROUNARAÆTLUN IB'!$E$27:$H$27</c:f>
              <c:numCache>
                <c:formatCode>@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'THROUNARAÆTLUN IB'!$E$35:$H$35</c:f>
              <c:numCache>
                <c:formatCode>#,##0</c:formatCode>
                <c:ptCount val="4"/>
                <c:pt idx="0">
                  <c:v>1880</c:v>
                </c:pt>
                <c:pt idx="1">
                  <c:v>1770</c:v>
                </c:pt>
                <c:pt idx="2">
                  <c:v>2010</c:v>
                </c:pt>
                <c:pt idx="3">
                  <c:v>2370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6-42EB-AE69-B4BD574CB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9697823"/>
        <c:axId val="970116399"/>
      </c:barChart>
      <c:catAx>
        <c:axId val="429697823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970116399"/>
        <c:crosses val="autoZero"/>
        <c:auto val="1"/>
        <c:lblAlgn val="ctr"/>
        <c:lblOffset val="100"/>
        <c:noMultiLvlLbl val="0"/>
      </c:catAx>
      <c:valAx>
        <c:axId val="970116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29697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'THROUNARAÆTLUN IB'!$J$27</c:f>
              <c:strCache>
                <c:ptCount val="1"/>
                <c:pt idx="0">
                  <c:v>2021-24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'THROUNARAÆTLUN IB'!$C$28:$C$33</c:f>
              <c:strCache>
                <c:ptCount val="6"/>
                <c:pt idx="0">
                  <c:v>Reykjavík</c:v>
                </c:pt>
                <c:pt idx="1">
                  <c:v>Kópavogur</c:v>
                </c:pt>
                <c:pt idx="2">
                  <c:v>Seltjarnarnes</c:v>
                </c:pt>
                <c:pt idx="3">
                  <c:v>Garðabær</c:v>
                </c:pt>
                <c:pt idx="4">
                  <c:v>Hafnarfjörður</c:v>
                </c:pt>
                <c:pt idx="5">
                  <c:v>Mosfellsbær</c:v>
                </c:pt>
              </c:strCache>
            </c:strRef>
          </c:cat>
          <c:val>
            <c:numRef>
              <c:f>'THROUNARAÆTLUN IB'!$J$28:$J$33</c:f>
              <c:numCache>
                <c:formatCode>#,##0</c:formatCode>
                <c:ptCount val="6"/>
                <c:pt idx="0">
                  <c:v>1025</c:v>
                </c:pt>
                <c:pt idx="1">
                  <c:v>292.5</c:v>
                </c:pt>
                <c:pt idx="2">
                  <c:v>20</c:v>
                </c:pt>
                <c:pt idx="3">
                  <c:v>282.5</c:v>
                </c:pt>
                <c:pt idx="4">
                  <c:v>232.5</c:v>
                </c:pt>
                <c:pt idx="5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F-4439-9CB7-09D5115878B3}"/>
            </c:ext>
          </c:extLst>
        </c:ser>
        <c:ser>
          <c:idx val="1"/>
          <c:order val="1"/>
          <c:tx>
            <c:strRef>
              <c:f>'THROUNARAÆTLUN IB'!$K$27</c:f>
              <c:strCache>
                <c:ptCount val="1"/>
                <c:pt idx="0">
                  <c:v>Langtíma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'THROUNARAÆTLUN IB'!$C$28:$C$33</c:f>
              <c:strCache>
                <c:ptCount val="6"/>
                <c:pt idx="0">
                  <c:v>Reykjavík</c:v>
                </c:pt>
                <c:pt idx="1">
                  <c:v>Kópavogur</c:v>
                </c:pt>
                <c:pt idx="2">
                  <c:v>Seltjarnarnes</c:v>
                </c:pt>
                <c:pt idx="3">
                  <c:v>Garðabær</c:v>
                </c:pt>
                <c:pt idx="4">
                  <c:v>Hafnarfjörður</c:v>
                </c:pt>
                <c:pt idx="5">
                  <c:v>Mosfellsbær</c:v>
                </c:pt>
              </c:strCache>
            </c:strRef>
          </c:cat>
          <c:val>
            <c:numRef>
              <c:f>'THROUNARAÆTLUN IB'!$K$28:$K$33</c:f>
              <c:numCache>
                <c:formatCode>#,##0</c:formatCode>
                <c:ptCount val="6"/>
                <c:pt idx="0">
                  <c:v>518.44000000000005</c:v>
                </c:pt>
                <c:pt idx="1">
                  <c:v>318.32</c:v>
                </c:pt>
                <c:pt idx="2">
                  <c:v>9.48</c:v>
                </c:pt>
                <c:pt idx="3">
                  <c:v>140.84</c:v>
                </c:pt>
                <c:pt idx="4">
                  <c:v>188.76</c:v>
                </c:pt>
                <c:pt idx="5">
                  <c:v>102.32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2F-4439-9CB7-09D5115878B3}"/>
            </c:ext>
          </c:extLst>
        </c:ser>
        <c:ser>
          <c:idx val="2"/>
          <c:order val="2"/>
          <c:tx>
            <c:strRef>
              <c:f>'THROUNARAÆTLUN IB'!$M$27</c:f>
              <c:strCache>
                <c:ptCount val="1"/>
                <c:pt idx="0">
                  <c:v>Síðustu 4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'THROUNARAÆTLUN IB'!$C$28:$C$33</c:f>
              <c:strCache>
                <c:ptCount val="6"/>
                <c:pt idx="0">
                  <c:v>Reykjavík</c:v>
                </c:pt>
                <c:pt idx="1">
                  <c:v>Kópavogur</c:v>
                </c:pt>
                <c:pt idx="2">
                  <c:v>Seltjarnarnes</c:v>
                </c:pt>
                <c:pt idx="3">
                  <c:v>Garðabær</c:v>
                </c:pt>
                <c:pt idx="4">
                  <c:v>Hafnarfjörður</c:v>
                </c:pt>
                <c:pt idx="5">
                  <c:v>Mosfellsbær</c:v>
                </c:pt>
              </c:strCache>
            </c:strRef>
          </c:cat>
          <c:val>
            <c:numRef>
              <c:f>'THROUNARAÆTLUN IB'!$M$28:$M$33</c:f>
              <c:numCache>
                <c:formatCode>#,##0</c:formatCode>
                <c:ptCount val="6"/>
                <c:pt idx="0">
                  <c:v>635.5</c:v>
                </c:pt>
                <c:pt idx="1">
                  <c:v>314.25</c:v>
                </c:pt>
                <c:pt idx="2">
                  <c:v>14.25</c:v>
                </c:pt>
                <c:pt idx="3">
                  <c:v>246.75</c:v>
                </c:pt>
                <c:pt idx="4">
                  <c:v>75.75</c:v>
                </c:pt>
                <c:pt idx="5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2F-4439-9CB7-09D511587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5159680"/>
        <c:axId val="1884790384"/>
      </c:barChart>
      <c:catAx>
        <c:axId val="203515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884790384"/>
        <c:crosses val="autoZero"/>
        <c:auto val="1"/>
        <c:lblAlgn val="ctr"/>
        <c:lblOffset val="100"/>
        <c:noMultiLvlLbl val="0"/>
      </c:catAx>
      <c:valAx>
        <c:axId val="1884790384"/>
        <c:scaling>
          <c:orientation val="minMax"/>
          <c:max val="1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03515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IBHUSNÆDI!$C$62</c:f>
              <c:strCache>
                <c:ptCount val="1"/>
                <c:pt idx="0">
                  <c:v>Reykjavík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IBHUSNÆDI!$G$61:$L$61</c:f>
              <c:strCache>
                <c:ptCount val="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 (mat)</c:v>
                </c:pt>
              </c:strCache>
            </c:strRef>
          </c:cat>
          <c:val>
            <c:numRef>
              <c:f>IBHUSNÆDI!$G$62:$L$62</c:f>
              <c:numCache>
                <c:formatCode>#,##0</c:formatCode>
                <c:ptCount val="6"/>
                <c:pt idx="0">
                  <c:v>43365</c:v>
                </c:pt>
                <c:pt idx="1">
                  <c:v>47036</c:v>
                </c:pt>
                <c:pt idx="2">
                  <c:v>49721</c:v>
                </c:pt>
                <c:pt idx="3">
                  <c:v>50896</c:v>
                </c:pt>
                <c:pt idx="4">
                  <c:v>53700</c:v>
                </c:pt>
                <c:pt idx="5">
                  <c:v>57000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56-478A-8F30-42F0BA7D28CD}"/>
            </c:ext>
          </c:extLst>
        </c:ser>
        <c:ser>
          <c:idx val="1"/>
          <c:order val="1"/>
          <c:tx>
            <c:strRef>
              <c:f>IBHUSNÆDI!$C$63</c:f>
              <c:strCache>
                <c:ptCount val="1"/>
                <c:pt idx="0">
                  <c:v>Nágrannasv.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IBHUSNÆDI!$G$61:$L$61</c:f>
              <c:strCache>
                <c:ptCount val="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 (mat)</c:v>
                </c:pt>
              </c:strCache>
            </c:strRef>
          </c:cat>
          <c:val>
            <c:numRef>
              <c:f>IBHUSNÆDI!$G$63:$L$63</c:f>
              <c:numCache>
                <c:formatCode>#,##0</c:formatCode>
                <c:ptCount val="6"/>
                <c:pt idx="0">
                  <c:v>20395</c:v>
                </c:pt>
                <c:pt idx="1">
                  <c:v>24513</c:v>
                </c:pt>
                <c:pt idx="2">
                  <c:v>30279</c:v>
                </c:pt>
                <c:pt idx="3">
                  <c:v>31983</c:v>
                </c:pt>
                <c:pt idx="4">
                  <c:v>36333</c:v>
                </c:pt>
                <c:pt idx="5">
                  <c:v>37300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56-478A-8F30-42F0BA7D28CD}"/>
            </c:ext>
          </c:extLst>
        </c:ser>
        <c:ser>
          <c:idx val="2"/>
          <c:order val="2"/>
          <c:tx>
            <c:strRef>
              <c:f>IBHUSNÆDI!$C$64</c:f>
              <c:strCache>
                <c:ptCount val="1"/>
                <c:pt idx="0">
                  <c:v>Kópavogur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IBHUSNÆDI!$G$61:$L$61</c:f>
              <c:strCache>
                <c:ptCount val="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 (mat)</c:v>
                </c:pt>
              </c:strCache>
            </c:strRef>
          </c:cat>
          <c:val>
            <c:numRef>
              <c:f>IBHUSNÆDI!$G$64:$L$64</c:f>
              <c:numCache>
                <c:formatCode>#,##0</c:formatCode>
                <c:ptCount val="6"/>
                <c:pt idx="0">
                  <c:v>8052</c:v>
                </c:pt>
                <c:pt idx="1">
                  <c:v>9582</c:v>
                </c:pt>
                <c:pt idx="2">
                  <c:v>11563</c:v>
                </c:pt>
                <c:pt idx="3">
                  <c:v>12496</c:v>
                </c:pt>
                <c:pt idx="4">
                  <c:v>14063</c:v>
                </c:pt>
                <c:pt idx="5">
                  <c:v>15100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56-478A-8F30-42F0BA7D28CD}"/>
            </c:ext>
          </c:extLst>
        </c:ser>
        <c:ser>
          <c:idx val="3"/>
          <c:order val="3"/>
          <c:tx>
            <c:strRef>
              <c:f>IBHUSNÆDI!$C$65</c:f>
              <c:strCache>
                <c:ptCount val="1"/>
                <c:pt idx="0">
                  <c:v>Seltjarnarnes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IBHUSNÆDI!$G$61:$L$61</c:f>
              <c:strCache>
                <c:ptCount val="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 (mat)</c:v>
                </c:pt>
              </c:strCache>
            </c:strRef>
          </c:cat>
          <c:val>
            <c:numRef>
              <c:f>IBHUSNÆDI!$G$65:$L$65</c:f>
              <c:numCache>
                <c:formatCode>#,##0</c:formatCode>
                <c:ptCount val="6"/>
                <c:pt idx="0">
                  <c:v>1563</c:v>
                </c:pt>
                <c:pt idx="1">
                  <c:v>1590</c:v>
                </c:pt>
                <c:pt idx="2">
                  <c:v>1615</c:v>
                </c:pt>
                <c:pt idx="3">
                  <c:v>1646</c:v>
                </c:pt>
                <c:pt idx="4">
                  <c:v>1727</c:v>
                </c:pt>
                <c:pt idx="5">
                  <c:v>1800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56-478A-8F30-42F0BA7D28CD}"/>
            </c:ext>
          </c:extLst>
        </c:ser>
        <c:ser>
          <c:idx val="4"/>
          <c:order val="4"/>
          <c:tx>
            <c:strRef>
              <c:f>IBHUSNÆDI!$C$66</c:f>
              <c:strCache>
                <c:ptCount val="1"/>
                <c:pt idx="0">
                  <c:v>Garðabær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IBHUSNÆDI!$G$61:$L$61</c:f>
              <c:strCache>
                <c:ptCount val="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 (mat)</c:v>
                </c:pt>
              </c:strCache>
            </c:strRef>
          </c:cat>
          <c:val>
            <c:numRef>
              <c:f>IBHUSNÆDI!$G$66:$L$66</c:f>
              <c:numCache>
                <c:formatCode>#,##0</c:formatCode>
                <c:ptCount val="6"/>
                <c:pt idx="0">
                  <c:v>2832</c:v>
                </c:pt>
                <c:pt idx="1">
                  <c:v>3666</c:v>
                </c:pt>
                <c:pt idx="2">
                  <c:v>4766</c:v>
                </c:pt>
                <c:pt idx="3">
                  <c:v>5013</c:v>
                </c:pt>
                <c:pt idx="4">
                  <c:v>6149</c:v>
                </c:pt>
                <c:pt idx="5">
                  <c:v>7100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56-478A-8F30-42F0BA7D28CD}"/>
            </c:ext>
          </c:extLst>
        </c:ser>
        <c:ser>
          <c:idx val="5"/>
          <c:order val="5"/>
          <c:tx>
            <c:strRef>
              <c:f>IBHUSNÆDI!$C$67</c:f>
              <c:strCache>
                <c:ptCount val="1"/>
                <c:pt idx="0">
                  <c:v>Hafnarfjörður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IBHUSNÆDI!$G$61:$L$61</c:f>
              <c:strCache>
                <c:ptCount val="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 (mat)</c:v>
                </c:pt>
              </c:strCache>
            </c:strRef>
          </c:cat>
          <c:val>
            <c:numRef>
              <c:f>IBHUSNÆDI!$G$67:$L$67</c:f>
              <c:numCache>
                <c:formatCode>#,##0</c:formatCode>
                <c:ptCount val="6"/>
                <c:pt idx="0">
                  <c:v>6103</c:v>
                </c:pt>
                <c:pt idx="1">
                  <c:v>7396</c:v>
                </c:pt>
                <c:pt idx="2">
                  <c:v>9342</c:v>
                </c:pt>
                <c:pt idx="3">
                  <c:v>9733</c:v>
                </c:pt>
                <c:pt idx="4">
                  <c:v>10255</c:v>
                </c:pt>
                <c:pt idx="5">
                  <c:v>10700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56-478A-8F30-42F0BA7D28CD}"/>
            </c:ext>
          </c:extLst>
        </c:ser>
        <c:ser>
          <c:idx val="6"/>
          <c:order val="6"/>
          <c:tx>
            <c:strRef>
              <c:f>IBHUSNÆDI!$C$68</c:f>
              <c:strCache>
                <c:ptCount val="1"/>
                <c:pt idx="0">
                  <c:v>Mosfellsbær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IBHUSNÆDI!$G$61:$L$61</c:f>
              <c:strCache>
                <c:ptCount val="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 (mat)</c:v>
                </c:pt>
              </c:strCache>
            </c:strRef>
          </c:cat>
          <c:val>
            <c:numRef>
              <c:f>IBHUSNÆDI!$G$68:$L$68</c:f>
              <c:numCache>
                <c:formatCode>#,##0</c:formatCode>
                <c:ptCount val="6"/>
                <c:pt idx="0">
                  <c:v>1776</c:v>
                </c:pt>
                <c:pt idx="1">
                  <c:v>2205</c:v>
                </c:pt>
                <c:pt idx="2">
                  <c:v>2899</c:v>
                </c:pt>
                <c:pt idx="3">
                  <c:v>2999</c:v>
                </c:pt>
                <c:pt idx="4">
                  <c:v>4035</c:v>
                </c:pt>
                <c:pt idx="5">
                  <c:v>4400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56-478A-8F30-42F0BA7D28CD}"/>
            </c:ext>
          </c:extLst>
        </c:ser>
        <c:ser>
          <c:idx val="7"/>
          <c:order val="7"/>
          <c:tx>
            <c:strRef>
              <c:f>IBHUSNÆDI!$C$69</c:f>
              <c:strCache>
                <c:ptCount val="1"/>
                <c:pt idx="0">
                  <c:v>Kjósarhreppur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IBHUSNÆDI!$G$61:$L$61</c:f>
              <c:strCache>
                <c:ptCount val="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 (mat)</c:v>
                </c:pt>
              </c:strCache>
            </c:strRef>
          </c:cat>
          <c:val>
            <c:numRef>
              <c:f>IBHUSNÆDI!$G$69:$L$69</c:f>
              <c:numCache>
                <c:formatCode>#,##0</c:formatCode>
                <c:ptCount val="6"/>
                <c:pt idx="0">
                  <c:v>69</c:v>
                </c:pt>
                <c:pt idx="1">
                  <c:v>74</c:v>
                </c:pt>
                <c:pt idx="2">
                  <c:v>94</c:v>
                </c:pt>
                <c:pt idx="3">
                  <c:v>96</c:v>
                </c:pt>
                <c:pt idx="4">
                  <c:v>104</c:v>
                </c:pt>
                <c:pt idx="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56-478A-8F30-42F0BA7D2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5856528"/>
        <c:axId val="1224667552"/>
      </c:lineChart>
      <c:catAx>
        <c:axId val="125585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24667552"/>
        <c:crosses val="autoZero"/>
        <c:auto val="1"/>
        <c:lblAlgn val="ctr"/>
        <c:lblOffset val="100"/>
        <c:noMultiLvlLbl val="0"/>
      </c:catAx>
      <c:valAx>
        <c:axId val="1224667552"/>
        <c:scaling>
          <c:orientation val="minMax"/>
          <c:max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5585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94129</xdr:colOff>
      <xdr:row>23</xdr:row>
      <xdr:rowOff>219075</xdr:rowOff>
    </xdr:from>
    <xdr:to>
      <xdr:col>24</xdr:col>
      <xdr:colOff>394446</xdr:colOff>
      <xdr:row>34</xdr:row>
      <xdr:rowOff>195262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9745CD-DCDC-408C-B6B1-AC144530D6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10644</xdr:colOff>
      <xdr:row>22</xdr:row>
      <xdr:rowOff>207029</xdr:rowOff>
    </xdr:from>
    <xdr:to>
      <xdr:col>39</xdr:col>
      <xdr:colOff>77319</xdr:colOff>
      <xdr:row>34</xdr:row>
      <xdr:rowOff>207029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A1ACA3D-745E-4496-85EF-5FD97EF893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423861</xdr:colOff>
      <xdr:row>59</xdr:row>
      <xdr:rowOff>4762</xdr:rowOff>
    </xdr:from>
    <xdr:to>
      <xdr:col>24</xdr:col>
      <xdr:colOff>561974</xdr:colOff>
      <xdr:row>81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8A6EF6-46ED-42A6-B80B-4890204A12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9FACB-7055-412C-8E0E-5C17EF7D90FA}">
  <sheetPr codeName="Sheet1"/>
  <dimension ref="A2:AC100"/>
  <sheetViews>
    <sheetView showGridLines="0" tabSelected="1" topLeftCell="A58" zoomScaleNormal="100" workbookViewId="0">
      <selection activeCell="O92" sqref="O92"/>
    </sheetView>
  </sheetViews>
  <sheetFormatPr defaultRowHeight="18" customHeight="1" x14ac:dyDescent="0.25"/>
  <cols>
    <col min="1" max="1" width="4.7109375" style="35" customWidth="1"/>
    <col min="2" max="2" width="4.85546875" style="5" customWidth="1"/>
    <col min="3" max="3" width="44.5703125" customWidth="1"/>
    <col min="4" max="10" width="11.140625" style="5" customWidth="1"/>
    <col min="11" max="11" width="11.42578125" style="10" customWidth="1"/>
    <col min="12" max="12" width="11.42578125" style="34" customWidth="1"/>
    <col min="13" max="13" width="9.140625" customWidth="1"/>
  </cols>
  <sheetData>
    <row r="2" spans="1:29" ht="39" customHeight="1" x14ac:dyDescent="0.6">
      <c r="A2"/>
      <c r="B2" s="75" t="s">
        <v>79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29" ht="18" customHeight="1" x14ac:dyDescent="0.25">
      <c r="A3"/>
      <c r="B3" s="10"/>
      <c r="C3" s="10"/>
      <c r="E3"/>
      <c r="F3"/>
      <c r="G3"/>
      <c r="H3"/>
      <c r="I3"/>
      <c r="J3"/>
      <c r="K3"/>
      <c r="L3"/>
    </row>
    <row r="4" spans="1:29" ht="18" customHeight="1" x14ac:dyDescent="0.3">
      <c r="A4"/>
      <c r="B4" s="90" t="s">
        <v>81</v>
      </c>
      <c r="C4" s="90"/>
      <c r="D4" s="90"/>
      <c r="E4"/>
      <c r="F4"/>
      <c r="G4"/>
      <c r="H4"/>
      <c r="I4"/>
      <c r="J4"/>
      <c r="K4"/>
      <c r="L4"/>
    </row>
    <row r="5" spans="1:29" ht="18" customHeight="1" x14ac:dyDescent="0.25">
      <c r="A5" s="91"/>
      <c r="B5" s="77"/>
      <c r="C5" s="87" t="s">
        <v>32</v>
      </c>
      <c r="D5" s="87"/>
      <c r="E5"/>
      <c r="F5"/>
      <c r="G5"/>
      <c r="H5"/>
      <c r="I5"/>
      <c r="J5"/>
      <c r="K5"/>
      <c r="L5"/>
    </row>
    <row r="6" spans="1:29" ht="18" customHeight="1" x14ac:dyDescent="0.25">
      <c r="A6" s="91"/>
      <c r="B6" s="92" t="s">
        <v>58</v>
      </c>
      <c r="C6" s="102" t="s">
        <v>33</v>
      </c>
      <c r="D6" s="81"/>
      <c r="E6"/>
      <c r="F6"/>
      <c r="G6"/>
      <c r="H6"/>
      <c r="I6"/>
      <c r="J6"/>
      <c r="K6"/>
      <c r="L6"/>
    </row>
    <row r="7" spans="1:29" ht="18" customHeight="1" x14ac:dyDescent="0.25">
      <c r="A7"/>
      <c r="B7" s="93" t="s">
        <v>61</v>
      </c>
      <c r="C7" s="88" t="s">
        <v>34</v>
      </c>
      <c r="D7" s="82"/>
      <c r="E7"/>
      <c r="F7"/>
      <c r="G7"/>
      <c r="H7"/>
      <c r="I7"/>
      <c r="J7"/>
      <c r="K7"/>
      <c r="L7"/>
    </row>
    <row r="8" spans="1:29" ht="18" customHeight="1" x14ac:dyDescent="0.25">
      <c r="A8"/>
      <c r="B8" s="94" t="s">
        <v>62</v>
      </c>
      <c r="C8" s="88" t="s">
        <v>35</v>
      </c>
      <c r="D8" s="82"/>
      <c r="E8"/>
      <c r="F8"/>
      <c r="G8"/>
      <c r="H8"/>
      <c r="I8"/>
      <c r="J8"/>
      <c r="K8"/>
      <c r="L8"/>
    </row>
    <row r="9" spans="1:29" ht="18" customHeight="1" x14ac:dyDescent="0.25">
      <c r="A9"/>
      <c r="B9" s="94" t="s">
        <v>59</v>
      </c>
      <c r="C9" s="103" t="s">
        <v>36</v>
      </c>
      <c r="D9" s="82"/>
      <c r="E9"/>
      <c r="F9"/>
      <c r="G9"/>
      <c r="H9"/>
      <c r="I9"/>
      <c r="J9"/>
      <c r="K9"/>
      <c r="L9"/>
    </row>
    <row r="10" spans="1:29" ht="18" customHeight="1" x14ac:dyDescent="0.25">
      <c r="A10"/>
      <c r="B10" s="94" t="s">
        <v>60</v>
      </c>
      <c r="C10" s="102" t="s">
        <v>37</v>
      </c>
      <c r="D10" s="82"/>
      <c r="E10"/>
      <c r="F10"/>
      <c r="G10"/>
      <c r="H10"/>
      <c r="I10"/>
      <c r="J10"/>
      <c r="K10"/>
      <c r="L10"/>
    </row>
    <row r="11" spans="1:29" ht="18" customHeight="1" x14ac:dyDescent="0.25">
      <c r="A11"/>
      <c r="B11" s="94" t="s">
        <v>63</v>
      </c>
      <c r="C11" s="88" t="s">
        <v>56</v>
      </c>
      <c r="D11" s="82"/>
      <c r="E11"/>
      <c r="F11"/>
      <c r="G11"/>
      <c r="H11"/>
      <c r="I11"/>
      <c r="J11"/>
      <c r="K11"/>
      <c r="L11"/>
    </row>
    <row r="12" spans="1:29" ht="18" customHeight="1" x14ac:dyDescent="0.25">
      <c r="A12"/>
      <c r="B12" s="95" t="s">
        <v>64</v>
      </c>
      <c r="C12" s="89" t="s">
        <v>57</v>
      </c>
      <c r="D12" s="85"/>
      <c r="E12"/>
      <c r="F12"/>
      <c r="G12"/>
      <c r="H12"/>
      <c r="I12"/>
      <c r="J12"/>
      <c r="K12"/>
      <c r="L12"/>
    </row>
    <row r="13" spans="1:29" ht="18" customHeight="1" x14ac:dyDescent="0.25">
      <c r="A13"/>
      <c r="B13" s="10"/>
      <c r="C13" s="10"/>
      <c r="E13"/>
      <c r="F13"/>
      <c r="G13"/>
      <c r="H13"/>
      <c r="I13"/>
      <c r="J13"/>
      <c r="K13"/>
      <c r="L13"/>
    </row>
    <row r="14" spans="1:29" ht="18" customHeight="1" x14ac:dyDescent="0.3">
      <c r="A14" s="86"/>
      <c r="B14" s="90" t="s">
        <v>80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5"/>
      <c r="O14" s="166" t="s">
        <v>117</v>
      </c>
      <c r="P14" s="166"/>
      <c r="Q14" s="166"/>
      <c r="R14" s="166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s="5" customFormat="1" ht="18" customHeight="1" x14ac:dyDescent="0.25">
      <c r="A15" s="35"/>
      <c r="B15" s="77"/>
      <c r="C15" s="73" t="s">
        <v>13</v>
      </c>
      <c r="D15" s="73" t="s">
        <v>112</v>
      </c>
      <c r="E15" s="77" t="s">
        <v>58</v>
      </c>
      <c r="F15" s="77" t="s">
        <v>61</v>
      </c>
      <c r="G15" s="77" t="s">
        <v>62</v>
      </c>
      <c r="H15" s="77" t="s">
        <v>59</v>
      </c>
      <c r="I15" s="77" t="s">
        <v>60</v>
      </c>
      <c r="J15" s="77" t="s">
        <v>63</v>
      </c>
      <c r="K15" s="77" t="s">
        <v>64</v>
      </c>
      <c r="L15" s="73" t="s">
        <v>55</v>
      </c>
      <c r="M15" s="77" t="s">
        <v>114</v>
      </c>
      <c r="O15" s="77" t="s">
        <v>58</v>
      </c>
      <c r="P15" s="77" t="s">
        <v>59</v>
      </c>
      <c r="Q15" s="77" t="s">
        <v>60</v>
      </c>
      <c r="R15" s="73" t="s">
        <v>55</v>
      </c>
      <c r="S15" s="30"/>
      <c r="T15" s="30"/>
      <c r="U15" s="30"/>
      <c r="V15" s="30"/>
    </row>
    <row r="16" spans="1:29" s="5" customFormat="1" ht="18" customHeight="1" x14ac:dyDescent="0.25">
      <c r="A16" s="35"/>
      <c r="B16" s="81"/>
      <c r="C16" s="41" t="s">
        <v>5</v>
      </c>
      <c r="D16" s="131">
        <f>+IBHUSNÆDI!AE6</f>
        <v>53700</v>
      </c>
      <c r="E16" s="131">
        <f>+'samantekt skapalóna'!D5</f>
        <v>4760</v>
      </c>
      <c r="F16" s="131">
        <f>+'samantekt skapalóna'!D6</f>
        <v>2550</v>
      </c>
      <c r="G16" s="131">
        <f>+'samantekt skapalóna'!D7</f>
        <v>2210</v>
      </c>
      <c r="H16" s="131">
        <f>+'samantekt skapalóna'!D8</f>
        <v>7960</v>
      </c>
      <c r="I16" s="131">
        <f>+'samantekt skapalóna'!D9</f>
        <v>21680</v>
      </c>
      <c r="J16" s="131">
        <f>+'samantekt skapalóna'!D10</f>
        <v>8310</v>
      </c>
      <c r="K16" s="131">
        <f>+'samantekt skapalóna'!D11</f>
        <v>13370</v>
      </c>
      <c r="L16" s="131">
        <f>+'samantekt skapalóna'!D12</f>
        <v>34400</v>
      </c>
      <c r="M16" s="140">
        <f>+L16/D16</f>
        <v>0.64059590316573556</v>
      </c>
      <c r="O16" s="153">
        <f>+'samantekt skapalóna'!N5</f>
        <v>2.4321997417132923E-2</v>
      </c>
      <c r="P16" s="153">
        <f>+'samantekt skapalóna'!N6</f>
        <v>-7.6316399907214061E-2</v>
      </c>
      <c r="Q16" s="153">
        <f>+'samantekt skapalóna'!N7</f>
        <v>0.1222366036758995</v>
      </c>
      <c r="R16" s="153">
        <f>+'samantekt skapalóna'!N8</f>
        <v>-6.1290762723427483E-2</v>
      </c>
    </row>
    <row r="17" spans="1:27" s="5" customFormat="1" ht="18" customHeight="1" x14ac:dyDescent="0.25">
      <c r="A17" s="35"/>
      <c r="B17" s="82"/>
      <c r="C17" s="124" t="s">
        <v>6</v>
      </c>
      <c r="D17" s="132">
        <f>+IBHUSNÆDI!AE7</f>
        <v>14063</v>
      </c>
      <c r="E17" s="132">
        <f>+'samantekt skapalóna'!E5</f>
        <v>820</v>
      </c>
      <c r="F17" s="132">
        <f>+'samantekt skapalóna'!E6</f>
        <v>780</v>
      </c>
      <c r="G17" s="132">
        <f>+'samantekt skapalóna'!E7</f>
        <v>40</v>
      </c>
      <c r="H17" s="132">
        <f>+'samantekt skapalóna'!E8</f>
        <v>2810</v>
      </c>
      <c r="I17" s="132">
        <f>+'samantekt skapalóna'!E9</f>
        <v>2100</v>
      </c>
      <c r="J17" s="132">
        <f>+'samantekt skapalóna'!E10</f>
        <v>650</v>
      </c>
      <c r="K17" s="132">
        <f>+'samantekt skapalóna'!E11</f>
        <v>1460</v>
      </c>
      <c r="L17" s="132">
        <f>+'samantekt skapalóna'!E12</f>
        <v>5730</v>
      </c>
      <c r="M17" s="140">
        <f t="shared" ref="M17:M23" si="0">+L17/D17</f>
        <v>0.407452179478063</v>
      </c>
      <c r="O17" s="154">
        <f>+'samantekt skapalóna'!O5</f>
        <v>-0.60145631067961158</v>
      </c>
      <c r="P17" s="154">
        <f>+'samantekt skapalóna'!O6</f>
        <v>1.2845528455284554</v>
      </c>
      <c r="Q17" s="154">
        <f>+'samantekt skapalóna'!O7</f>
        <v>0</v>
      </c>
      <c r="R17" s="154">
        <f>+'samantekt skapalóna'!O8</f>
        <v>0.74285714285714288</v>
      </c>
    </row>
    <row r="18" spans="1:27" s="5" customFormat="1" ht="18" customHeight="1" x14ac:dyDescent="0.25">
      <c r="A18" s="35"/>
      <c r="B18" s="82"/>
      <c r="C18" s="41" t="s">
        <v>12</v>
      </c>
      <c r="D18" s="132">
        <f>+IBHUSNÆDI!AE8</f>
        <v>1727</v>
      </c>
      <c r="E18" s="132">
        <f>+'samantekt skapalóna'!F5</f>
        <v>170</v>
      </c>
      <c r="F18" s="132">
        <f>+'samantekt skapalóna'!F6</f>
        <v>0</v>
      </c>
      <c r="G18" s="132">
        <f>+'samantekt skapalóna'!F7</f>
        <v>170</v>
      </c>
      <c r="H18" s="132">
        <f>+'samantekt skapalóna'!F8</f>
        <v>0</v>
      </c>
      <c r="I18" s="132">
        <f>+'samantekt skapalóna'!F9</f>
        <v>0</v>
      </c>
      <c r="J18" s="132">
        <f>+'samantekt skapalóna'!F10</f>
        <v>0</v>
      </c>
      <c r="K18" s="132">
        <f>+'samantekt skapalóna'!F11</f>
        <v>0</v>
      </c>
      <c r="L18" s="132">
        <f>+'samantekt skapalóna'!F12</f>
        <v>170</v>
      </c>
      <c r="M18" s="140">
        <f t="shared" si="0"/>
        <v>9.8436595251881878E-2</v>
      </c>
      <c r="O18" s="154">
        <f>+'samantekt skapalóna'!P5</f>
        <v>0.20138888888888884</v>
      </c>
      <c r="P18" s="154">
        <f>+'samantekt skapalóna'!P6</f>
        <v>0</v>
      </c>
      <c r="Q18" s="154">
        <f>+'samantekt skapalóna'!P7</f>
        <v>0</v>
      </c>
      <c r="R18" s="154">
        <f>+'samantekt skapalóna'!P8</f>
        <v>0.20138888888888884</v>
      </c>
    </row>
    <row r="19" spans="1:27" s="5" customFormat="1" ht="18" customHeight="1" x14ac:dyDescent="0.25">
      <c r="A19" s="35"/>
      <c r="B19" s="82"/>
      <c r="C19" s="41" t="s">
        <v>8</v>
      </c>
      <c r="D19" s="132">
        <f>+IBHUSNÆDI!AE9</f>
        <v>6149</v>
      </c>
      <c r="E19" s="132">
        <f>+'samantekt skapalóna'!G5</f>
        <v>1260</v>
      </c>
      <c r="F19" s="132">
        <f>+'samantekt skapalóna'!G6</f>
        <v>1130</v>
      </c>
      <c r="G19" s="132">
        <f>+'samantekt skapalóna'!G7</f>
        <v>140</v>
      </c>
      <c r="H19" s="132">
        <f>+'samantekt skapalóna'!G8</f>
        <v>1370</v>
      </c>
      <c r="I19" s="132">
        <f>+'samantekt skapalóna'!G9</f>
        <v>5190</v>
      </c>
      <c r="J19" s="132">
        <f>+'samantekt skapalóna'!G10</f>
        <v>2610</v>
      </c>
      <c r="K19" s="132">
        <f>+'samantekt skapalóna'!G11</f>
        <v>2580</v>
      </c>
      <c r="L19" s="132">
        <f>+'samantekt skapalóna'!G12</f>
        <v>7820</v>
      </c>
      <c r="M19" s="140">
        <f t="shared" si="0"/>
        <v>1.2717515043096439</v>
      </c>
      <c r="O19" s="154">
        <f>+'samantekt skapalóna'!Q5</f>
        <v>0.30713547052740431</v>
      </c>
      <c r="P19" s="154">
        <f>+'samantekt skapalóna'!Q6</f>
        <v>0.23913043478260865</v>
      </c>
      <c r="Q19" s="154">
        <f>+'samantekt skapalóna'!Q7</f>
        <v>8.1250000000000044E-2</v>
      </c>
      <c r="R19" s="154">
        <f>+'samantekt skapalóna'!Q8</f>
        <v>0.13840780090234328</v>
      </c>
    </row>
    <row r="20" spans="1:27" s="5" customFormat="1" ht="18" customHeight="1" x14ac:dyDescent="0.25">
      <c r="A20" s="35"/>
      <c r="B20" s="82"/>
      <c r="C20" s="41" t="s">
        <v>9</v>
      </c>
      <c r="D20" s="132">
        <f>+IBHUSNÆDI!AE10</f>
        <v>10255</v>
      </c>
      <c r="E20" s="132">
        <f>+'samantekt skapalóna'!H5</f>
        <v>490</v>
      </c>
      <c r="F20" s="132">
        <f>+'samantekt skapalóna'!H6</f>
        <v>170</v>
      </c>
      <c r="G20" s="132">
        <f>+'samantekt skapalóna'!H7</f>
        <v>320</v>
      </c>
      <c r="H20" s="171">
        <f>+'samantekt skapalóna'!H8</f>
        <v>4020</v>
      </c>
      <c r="I20" s="171">
        <f>+'samantekt skapalóna'!H9</f>
        <v>4310</v>
      </c>
      <c r="J20" s="171">
        <f>+'samantekt skapalóna'!H10</f>
        <v>2880</v>
      </c>
      <c r="K20" s="171">
        <f>+'samantekt skapalóna'!H11</f>
        <v>1430</v>
      </c>
      <c r="L20" s="171">
        <f>+'samantekt skapalóna'!H12</f>
        <v>8820</v>
      </c>
      <c r="M20" s="172">
        <f t="shared" si="0"/>
        <v>0.86006825938566556</v>
      </c>
      <c r="O20" s="154">
        <f>+'samantekt skapalóna'!R5</f>
        <v>0.46130952380952372</v>
      </c>
      <c r="P20" s="154">
        <f>+'samantekt skapalóna'!R6</f>
        <v>0.57120500782472616</v>
      </c>
      <c r="Q20" s="154">
        <f>+'samantekt skapalóna'!R7</f>
        <v>2.3465423465423467</v>
      </c>
      <c r="R20" s="154">
        <f>+'samantekt skapalóna'!R8</f>
        <v>1.1091170136396267</v>
      </c>
    </row>
    <row r="21" spans="1:27" s="5" customFormat="1" ht="18" customHeight="1" x14ac:dyDescent="0.25">
      <c r="A21" s="35"/>
      <c r="B21" s="82"/>
      <c r="C21" s="41" t="s">
        <v>10</v>
      </c>
      <c r="D21" s="132">
        <f>+IBHUSNÆDI!AE11</f>
        <v>4035</v>
      </c>
      <c r="E21" s="132">
        <f>+'samantekt skapalóna'!I5</f>
        <v>490</v>
      </c>
      <c r="F21" s="132">
        <f>+'samantekt skapalóna'!I6</f>
        <v>290</v>
      </c>
      <c r="G21" s="132">
        <f>+'samantekt skapalóna'!I7</f>
        <v>200</v>
      </c>
      <c r="H21" s="171">
        <f>+'samantekt skapalóna'!I8</f>
        <v>390</v>
      </c>
      <c r="I21" s="171">
        <f>+'samantekt skapalóna'!I9</f>
        <v>3890</v>
      </c>
      <c r="J21" s="171">
        <f>+'samantekt skapalóna'!I10</f>
        <v>2000</v>
      </c>
      <c r="K21" s="171">
        <f>+'samantekt skapalóna'!I11</f>
        <v>1890</v>
      </c>
      <c r="L21" s="171">
        <f>+'samantekt skapalóna'!I12</f>
        <v>4770</v>
      </c>
      <c r="M21" s="172">
        <f t="shared" si="0"/>
        <v>1.1821561338289963</v>
      </c>
      <c r="O21" s="155">
        <f>+'samantekt skapalóna'!S5</f>
        <v>0.31382978723404253</v>
      </c>
      <c r="P21" s="155">
        <f>+'samantekt skapalóna'!S6</f>
        <v>7.5777777777777775</v>
      </c>
      <c r="Q21" s="155">
        <f>+'samantekt skapalóna'!S7</f>
        <v>0.54751491053677936</v>
      </c>
      <c r="R21" s="155">
        <f>+'samantekt skapalóna'!S8</f>
        <v>0.62534059945504095</v>
      </c>
    </row>
    <row r="22" spans="1:27" s="5" customFormat="1" ht="18" customHeight="1" x14ac:dyDescent="0.25">
      <c r="A22" s="35"/>
      <c r="B22" s="83"/>
      <c r="C22" s="72" t="s">
        <v>11</v>
      </c>
      <c r="D22" s="133">
        <f>+IBHUSNÆDI!AE12</f>
        <v>104</v>
      </c>
      <c r="E22" s="133">
        <f>+'samantekt skapalóna'!J5</f>
        <v>0</v>
      </c>
      <c r="F22" s="133">
        <f>+'samantekt skapalóna'!J6</f>
        <v>0</v>
      </c>
      <c r="G22" s="133">
        <f>+'samantekt skapalóna'!J7</f>
        <v>0</v>
      </c>
      <c r="H22" s="173">
        <f>+'samantekt skapalóna'!J8</f>
        <v>0</v>
      </c>
      <c r="I22" s="173">
        <f>+'samantekt skapalóna'!J9</f>
        <v>0</v>
      </c>
      <c r="J22" s="173">
        <f>+'samantekt skapalóna'!J10</f>
        <v>0</v>
      </c>
      <c r="K22" s="173">
        <f>+'samantekt skapalóna'!J11</f>
        <v>0</v>
      </c>
      <c r="L22" s="173">
        <f>+'samantekt skapalóna'!J12</f>
        <v>0</v>
      </c>
      <c r="M22" s="174">
        <f t="shared" si="0"/>
        <v>0</v>
      </c>
    </row>
    <row r="23" spans="1:27" s="5" customFormat="1" ht="18" customHeight="1" x14ac:dyDescent="0.25">
      <c r="A23" s="35"/>
      <c r="B23" s="78"/>
      <c r="C23" s="79" t="s">
        <v>38</v>
      </c>
      <c r="D23" s="134">
        <f>+IBHUSNÆDI!AE13</f>
        <v>90033</v>
      </c>
      <c r="E23" s="134">
        <f>+'samantekt skapalóna'!K5</f>
        <v>7990</v>
      </c>
      <c r="F23" s="134">
        <f>+'samantekt skapalóna'!K6</f>
        <v>4920</v>
      </c>
      <c r="G23" s="134">
        <f>+'samantekt skapalóna'!K7</f>
        <v>3080</v>
      </c>
      <c r="H23" s="175">
        <f>+'samantekt skapalóna'!K8</f>
        <v>16550</v>
      </c>
      <c r="I23" s="175">
        <f>+'samantekt skapalóna'!K9</f>
        <v>37170</v>
      </c>
      <c r="J23" s="175">
        <f>+'samantekt skapalóna'!K10</f>
        <v>16450</v>
      </c>
      <c r="K23" s="175">
        <f>+'samantekt skapalóna'!K11</f>
        <v>20730</v>
      </c>
      <c r="L23" s="175">
        <f>+'samantekt skapalóna'!K12</f>
        <v>61710</v>
      </c>
      <c r="M23" s="176">
        <f t="shared" si="0"/>
        <v>0.68541534770584123</v>
      </c>
      <c r="O23" s="163">
        <f>+'samantekt skapalóna'!L31</f>
        <v>-6.3196154297104012E-2</v>
      </c>
      <c r="P23" s="163">
        <f>+'samantekt skapalóna'!L32</f>
        <v>0.22077155712915841</v>
      </c>
      <c r="Q23" s="163">
        <f>+'samantekt skapalóna'!L33</f>
        <v>0.33144678869506028</v>
      </c>
      <c r="R23" s="163">
        <f>+'samantekt skapalóna'!L36</f>
        <v>0.23412595244285339</v>
      </c>
    </row>
    <row r="24" spans="1:27" ht="18" customHeight="1" x14ac:dyDescent="0.25">
      <c r="A24"/>
      <c r="B24" s="10"/>
      <c r="C24" s="10"/>
      <c r="E24"/>
      <c r="F24"/>
      <c r="G24"/>
      <c r="H24"/>
      <c r="I24"/>
      <c r="J24"/>
      <c r="K24"/>
      <c r="L24"/>
    </row>
    <row r="25" spans="1:27" ht="18" customHeight="1" x14ac:dyDescent="0.3">
      <c r="B25" s="90" t="s">
        <v>82</v>
      </c>
      <c r="C25" s="96"/>
      <c r="D25" s="97"/>
      <c r="E25" s="97"/>
      <c r="F25" s="97"/>
      <c r="G25" s="97"/>
      <c r="H25" s="97"/>
      <c r="I25" s="97"/>
      <c r="J25" s="97"/>
      <c r="K25" s="98"/>
      <c r="L25" s="99"/>
      <c r="M25" s="99"/>
      <c r="N25" s="99"/>
    </row>
    <row r="26" spans="1:27" ht="18" customHeight="1" x14ac:dyDescent="0.25">
      <c r="B26" s="77"/>
      <c r="C26" s="73"/>
      <c r="D26" s="168" t="s">
        <v>83</v>
      </c>
      <c r="E26" s="168"/>
      <c r="F26" s="168"/>
      <c r="G26" s="168"/>
      <c r="H26" s="168"/>
      <c r="I26" s="168"/>
      <c r="J26" s="111" t="s">
        <v>105</v>
      </c>
      <c r="K26" s="168" t="s">
        <v>104</v>
      </c>
      <c r="L26" s="168"/>
      <c r="M26" s="168"/>
      <c r="N26" s="168"/>
    </row>
    <row r="27" spans="1:27" ht="18" customHeight="1" x14ac:dyDescent="0.25">
      <c r="B27" s="77"/>
      <c r="C27" s="73" t="s">
        <v>13</v>
      </c>
      <c r="D27" s="139" t="s">
        <v>65</v>
      </c>
      <c r="E27" s="105">
        <v>2021</v>
      </c>
      <c r="F27" s="105">
        <v>2022</v>
      </c>
      <c r="G27" s="105">
        <v>2023</v>
      </c>
      <c r="H27" s="105">
        <v>2024</v>
      </c>
      <c r="I27" s="104" t="s">
        <v>14</v>
      </c>
      <c r="J27" s="74" t="s">
        <v>119</v>
      </c>
      <c r="K27" s="74" t="s">
        <v>120</v>
      </c>
      <c r="L27" s="161" t="s">
        <v>113</v>
      </c>
      <c r="M27" s="74" t="s">
        <v>118</v>
      </c>
      <c r="N27" s="161" t="s">
        <v>113</v>
      </c>
      <c r="O27" s="1"/>
      <c r="P27" s="1"/>
      <c r="Q27" s="1"/>
      <c r="R27" s="1"/>
      <c r="S27" s="1"/>
      <c r="T27" s="1"/>
      <c r="U27" s="1"/>
      <c r="V27" s="1"/>
      <c r="W27" s="1">
        <f>+'samantekt skapalóna'!L14</f>
        <v>0</v>
      </c>
      <c r="X27" s="1"/>
      <c r="Y27" s="1"/>
      <c r="Z27" s="1"/>
      <c r="AA27" s="1"/>
    </row>
    <row r="28" spans="1:27" ht="18" customHeight="1" x14ac:dyDescent="0.25">
      <c r="B28" s="81"/>
      <c r="C28" s="141" t="s">
        <v>5</v>
      </c>
      <c r="D28" s="157">
        <f>+'samantekt skapalóna'!D15</f>
        <v>610</v>
      </c>
      <c r="E28" s="158">
        <f>+'samantekt skapalóna'!D16</f>
        <v>1010</v>
      </c>
      <c r="F28" s="158">
        <f>+'samantekt skapalóna'!D17</f>
        <v>920</v>
      </c>
      <c r="G28" s="158">
        <f>+'samantekt skapalóna'!D18</f>
        <v>1040</v>
      </c>
      <c r="H28" s="158">
        <f>+'samantekt skapalóna'!D19</f>
        <v>1130</v>
      </c>
      <c r="I28" s="159">
        <f>+SUM(E28:H28)</f>
        <v>4100</v>
      </c>
      <c r="J28" s="128">
        <f>+AVERAGE(E28:H28)</f>
        <v>1025</v>
      </c>
      <c r="K28" s="160">
        <f>+IBHUSNÆDI!F39</f>
        <v>518.44000000000005</v>
      </c>
      <c r="L28" s="162">
        <f>+J28/K28</f>
        <v>1.9770851014582207</v>
      </c>
      <c r="M28" s="160">
        <f>+IBHUSNÆDI!G39</f>
        <v>635.5</v>
      </c>
      <c r="N28" s="162">
        <f>+J28/M28</f>
        <v>1.6129032258064515</v>
      </c>
      <c r="Z28" s="127"/>
    </row>
    <row r="29" spans="1:27" ht="18" customHeight="1" x14ac:dyDescent="0.25">
      <c r="B29" s="82"/>
      <c r="C29" s="124" t="s">
        <v>6</v>
      </c>
      <c r="D29" s="136">
        <f>+'samantekt skapalóna'!E15</f>
        <v>210</v>
      </c>
      <c r="E29" s="125">
        <f>+'samantekt skapalóna'!E16</f>
        <v>270</v>
      </c>
      <c r="F29" s="125">
        <f>+'samantekt skapalóna'!E17</f>
        <v>250</v>
      </c>
      <c r="G29" s="125">
        <f>+'samantekt skapalóna'!E18</f>
        <v>280</v>
      </c>
      <c r="H29" s="125">
        <f>+'samantekt skapalóna'!E19</f>
        <v>370</v>
      </c>
      <c r="I29" s="113">
        <f t="shared" ref="I29:I34" si="1">+SUM(E29:H29)</f>
        <v>1170</v>
      </c>
      <c r="J29" s="129">
        <f t="shared" ref="J29:J34" si="2">+AVERAGE(E29:H29)</f>
        <v>292.5</v>
      </c>
      <c r="K29" s="114">
        <f>+IBHUSNÆDI!F40</f>
        <v>318.32</v>
      </c>
      <c r="L29" s="162">
        <f t="shared" ref="L29:L35" si="3">+J29/K29</f>
        <v>0.91888665493842681</v>
      </c>
      <c r="M29" s="114">
        <f>+IBHUSNÆDI!G40</f>
        <v>314.25</v>
      </c>
      <c r="N29" s="162">
        <f t="shared" ref="N29:N35" si="4">+J29/M29</f>
        <v>0.93078758949880669</v>
      </c>
      <c r="Z29" s="127"/>
    </row>
    <row r="30" spans="1:27" ht="18" customHeight="1" x14ac:dyDescent="0.25">
      <c r="B30" s="82"/>
      <c r="C30" s="41" t="s">
        <v>12</v>
      </c>
      <c r="D30" s="135">
        <f>+'samantekt skapalóna'!F15</f>
        <v>0</v>
      </c>
      <c r="E30" s="112">
        <f>+'samantekt skapalóna'!F16</f>
        <v>0</v>
      </c>
      <c r="F30" s="112">
        <f>+'samantekt skapalóna'!F17</f>
        <v>0</v>
      </c>
      <c r="G30" s="112">
        <f>+'samantekt skapalóna'!F18</f>
        <v>30</v>
      </c>
      <c r="H30" s="112">
        <f>+'samantekt skapalóna'!F19</f>
        <v>50</v>
      </c>
      <c r="I30" s="113">
        <f t="shared" si="1"/>
        <v>80</v>
      </c>
      <c r="J30" s="129">
        <f t="shared" si="2"/>
        <v>20</v>
      </c>
      <c r="K30" s="114">
        <f>+IBHUSNÆDI!F41</f>
        <v>9.48</v>
      </c>
      <c r="L30" s="162">
        <f t="shared" si="3"/>
        <v>2.109704641350211</v>
      </c>
      <c r="M30" s="114">
        <f>+IBHUSNÆDI!G41</f>
        <v>14.25</v>
      </c>
      <c r="N30" s="162">
        <f t="shared" si="4"/>
        <v>1.4035087719298245</v>
      </c>
      <c r="Z30" s="127"/>
    </row>
    <row r="31" spans="1:27" ht="18" customHeight="1" x14ac:dyDescent="0.25">
      <c r="B31" s="82"/>
      <c r="C31" s="41" t="s">
        <v>8</v>
      </c>
      <c r="D31" s="135">
        <f>+'samantekt skapalóna'!G15</f>
        <v>110</v>
      </c>
      <c r="E31" s="112">
        <f>+'samantekt skapalóna'!G16</f>
        <v>220</v>
      </c>
      <c r="F31" s="112">
        <f>+'samantekt skapalóna'!G17</f>
        <v>260</v>
      </c>
      <c r="G31" s="112">
        <f>+'samantekt skapalóna'!G18</f>
        <v>310</v>
      </c>
      <c r="H31" s="112">
        <f>+'samantekt skapalóna'!G19</f>
        <v>340</v>
      </c>
      <c r="I31" s="113">
        <f t="shared" si="1"/>
        <v>1130</v>
      </c>
      <c r="J31" s="129">
        <f t="shared" si="2"/>
        <v>282.5</v>
      </c>
      <c r="K31" s="114">
        <f>+IBHUSNÆDI!F42</f>
        <v>140.84</v>
      </c>
      <c r="L31" s="162">
        <f t="shared" si="3"/>
        <v>2.0058222095995455</v>
      </c>
      <c r="M31" s="114">
        <f>+IBHUSNÆDI!G42</f>
        <v>246.75</v>
      </c>
      <c r="N31" s="162">
        <f t="shared" si="4"/>
        <v>1.1448834853090173</v>
      </c>
      <c r="Z31" s="127"/>
    </row>
    <row r="32" spans="1:27" ht="18" customHeight="1" x14ac:dyDescent="0.25">
      <c r="B32" s="82"/>
      <c r="C32" s="41" t="s">
        <v>9</v>
      </c>
      <c r="D32" s="135">
        <f>+'samantekt skapalóna'!H15</f>
        <v>30</v>
      </c>
      <c r="E32" s="125">
        <f>+'samantekt skapalóna'!H16</f>
        <v>230</v>
      </c>
      <c r="F32" s="125">
        <f>+'samantekt skapalóna'!H17</f>
        <v>170</v>
      </c>
      <c r="G32" s="125">
        <f>+'samantekt skapalóna'!H18</f>
        <v>210</v>
      </c>
      <c r="H32" s="125">
        <f>+'samantekt skapalóna'!H19</f>
        <v>320</v>
      </c>
      <c r="I32" s="113">
        <f t="shared" si="1"/>
        <v>930</v>
      </c>
      <c r="J32" s="129">
        <f t="shared" si="2"/>
        <v>232.5</v>
      </c>
      <c r="K32" s="114">
        <f>+IBHUSNÆDI!F43</f>
        <v>188.76</v>
      </c>
      <c r="L32" s="162">
        <f t="shared" si="3"/>
        <v>1.2317228226319137</v>
      </c>
      <c r="M32" s="114">
        <f>+IBHUSNÆDI!G43</f>
        <v>75.75</v>
      </c>
      <c r="N32" s="162">
        <f t="shared" si="4"/>
        <v>3.0693069306930694</v>
      </c>
      <c r="Z32" s="127"/>
    </row>
    <row r="33" spans="2:26" ht="18" customHeight="1" x14ac:dyDescent="0.25">
      <c r="B33" s="82"/>
      <c r="C33" s="41" t="s">
        <v>10</v>
      </c>
      <c r="D33" s="135">
        <f>+'samantekt skapalóna'!I15</f>
        <v>50</v>
      </c>
      <c r="E33" s="112">
        <f>+'samantekt skapalóna'!I16</f>
        <v>150</v>
      </c>
      <c r="F33" s="112">
        <f>+'samantekt skapalóna'!I17</f>
        <v>170</v>
      </c>
      <c r="G33" s="112">
        <f>+'samantekt skapalóna'!I18</f>
        <v>140</v>
      </c>
      <c r="H33" s="112">
        <f>+'samantekt skapalóna'!I19</f>
        <v>160</v>
      </c>
      <c r="I33" s="113">
        <f t="shared" si="1"/>
        <v>620</v>
      </c>
      <c r="J33" s="129">
        <f t="shared" si="2"/>
        <v>155</v>
      </c>
      <c r="K33" s="114">
        <f>+IBHUSNÆDI!F44</f>
        <v>102.32</v>
      </c>
      <c r="L33" s="162">
        <f t="shared" si="3"/>
        <v>1.5148553557466773</v>
      </c>
      <c r="M33" s="114">
        <f>+IBHUSNÆDI!G44</f>
        <v>246</v>
      </c>
      <c r="N33" s="162">
        <f t="shared" si="4"/>
        <v>0.63008130081300817</v>
      </c>
      <c r="Z33" s="127"/>
    </row>
    <row r="34" spans="2:26" ht="18" customHeight="1" x14ac:dyDescent="0.25">
      <c r="B34" s="83"/>
      <c r="C34" s="72" t="s">
        <v>67</v>
      </c>
      <c r="D34" s="137">
        <f>+'samantekt skapalóna'!J15</f>
        <v>0</v>
      </c>
      <c r="E34" s="115">
        <f>+'samantekt skapalóna'!J16</f>
        <v>0</v>
      </c>
      <c r="F34" s="115">
        <f>+'samantekt skapalóna'!J17</f>
        <v>0</v>
      </c>
      <c r="G34" s="115">
        <f>+'samantekt skapalóna'!J18</f>
        <v>0</v>
      </c>
      <c r="H34" s="115">
        <f>+'samantekt skapalóna'!J19</f>
        <v>0</v>
      </c>
      <c r="I34" s="116">
        <f t="shared" si="1"/>
        <v>0</v>
      </c>
      <c r="J34" s="130">
        <f t="shared" si="2"/>
        <v>0</v>
      </c>
      <c r="K34" s="117">
        <f>+IBHUSNÆDI!F45</f>
        <v>1.1200000000000001</v>
      </c>
      <c r="L34" s="117"/>
      <c r="M34" s="117">
        <f>+IBHUSNÆDI!G45</f>
        <v>2</v>
      </c>
      <c r="N34" s="117"/>
      <c r="Z34" s="127"/>
    </row>
    <row r="35" spans="2:26" ht="18" customHeight="1" x14ac:dyDescent="0.25">
      <c r="B35" s="78"/>
      <c r="C35" s="68" t="s">
        <v>14</v>
      </c>
      <c r="D35" s="138">
        <f>+'samantekt skapalóna'!K15</f>
        <v>1010</v>
      </c>
      <c r="E35" s="118">
        <f>+'samantekt skapalóna'!K16</f>
        <v>1880</v>
      </c>
      <c r="F35" s="118">
        <f>+'samantekt skapalóna'!K17</f>
        <v>1770</v>
      </c>
      <c r="G35" s="118">
        <f>+'samantekt skapalóna'!K18</f>
        <v>2010</v>
      </c>
      <c r="H35" s="118">
        <f>+'samantekt skapalóna'!K19</f>
        <v>2370</v>
      </c>
      <c r="I35" s="120">
        <f>+SUM(I28:I34)</f>
        <v>8030</v>
      </c>
      <c r="J35" s="118">
        <f>+SUM(J28:J34)</f>
        <v>2007.5</v>
      </c>
      <c r="K35" s="119">
        <f>+IBHUSNÆDI!F46</f>
        <v>1279.28</v>
      </c>
      <c r="L35" s="164">
        <f t="shared" si="3"/>
        <v>1.5692420736664374</v>
      </c>
      <c r="M35" s="119">
        <f>+IBHUSNÆDI!G46</f>
        <v>1534.5</v>
      </c>
      <c r="N35" s="18">
        <f t="shared" si="4"/>
        <v>1.3082437275985663</v>
      </c>
      <c r="Z35" s="127"/>
    </row>
    <row r="36" spans="2:26" ht="18" customHeight="1" x14ac:dyDescent="0.25">
      <c r="K36" s="167" t="s">
        <v>84</v>
      </c>
      <c r="L36" s="167"/>
    </row>
    <row r="37" spans="2:26" ht="18" customHeight="1" x14ac:dyDescent="0.3">
      <c r="C37" s="90" t="s">
        <v>110</v>
      </c>
      <c r="D37" s="90"/>
      <c r="E37" s="90"/>
      <c r="F37" s="90"/>
      <c r="G37" s="10"/>
      <c r="K37" s="167"/>
      <c r="L37" s="167"/>
    </row>
    <row r="38" spans="2:26" ht="18" customHeight="1" x14ac:dyDescent="0.25">
      <c r="C38" s="73" t="s">
        <v>85</v>
      </c>
      <c r="D38" s="77" t="s">
        <v>87</v>
      </c>
      <c r="E38" s="77" t="s">
        <v>86</v>
      </c>
      <c r="F38" s="77" t="s">
        <v>111</v>
      </c>
    </row>
    <row r="39" spans="2:26" ht="18" customHeight="1" x14ac:dyDescent="0.25">
      <c r="C39" s="41" t="s">
        <v>76</v>
      </c>
      <c r="D39" s="112">
        <f>+SUM(E54:H54)</f>
        <v>7402.8169014084506</v>
      </c>
      <c r="E39" s="121">
        <v>0.92189500640204869</v>
      </c>
      <c r="F39" s="121">
        <f>100%-E39%*100</f>
        <v>7.8104993597951311E-2</v>
      </c>
      <c r="G39" s="165" t="s">
        <v>121</v>
      </c>
    </row>
    <row r="40" spans="2:26" ht="18" customHeight="1" x14ac:dyDescent="0.25">
      <c r="C40" s="41" t="s">
        <v>77</v>
      </c>
      <c r="D40" s="112">
        <f>+SUM(E68:H68)</f>
        <v>5346.4788732394372</v>
      </c>
      <c r="E40" s="121">
        <v>0.66581306017925745</v>
      </c>
      <c r="F40" s="121">
        <f t="shared" ref="F40:F41" si="5">100%-E40%*100</f>
        <v>0.33418693982074255</v>
      </c>
      <c r="G40" s="165" t="s">
        <v>121</v>
      </c>
    </row>
    <row r="41" spans="2:26" ht="18" customHeight="1" x14ac:dyDescent="0.25">
      <c r="C41" s="72" t="s">
        <v>78</v>
      </c>
      <c r="D41" s="115">
        <f>+SUM(E82:H82)</f>
        <v>4112.6760563380249</v>
      </c>
      <c r="E41" s="122">
        <v>0.51216389244558225</v>
      </c>
      <c r="F41" s="122">
        <f t="shared" si="5"/>
        <v>0.48783610755441775</v>
      </c>
      <c r="G41" s="165" t="s">
        <v>121</v>
      </c>
    </row>
    <row r="42" spans="2:26" ht="18" customHeight="1" x14ac:dyDescent="0.3">
      <c r="C42" s="71" t="s">
        <v>101</v>
      </c>
      <c r="D42" s="80"/>
      <c r="E42" s="100"/>
    </row>
    <row r="44" spans="2:26" ht="18" customHeight="1" x14ac:dyDescent="0.3">
      <c r="B44" s="90" t="s">
        <v>93</v>
      </c>
      <c r="C44" s="96"/>
      <c r="D44" s="96"/>
      <c r="E44" s="97"/>
      <c r="F44" s="97"/>
      <c r="G44" s="97"/>
      <c r="H44" s="97"/>
      <c r="I44" s="97"/>
      <c r="J44" s="97"/>
      <c r="K44" s="97"/>
      <c r="L44" s="97"/>
      <c r="N44" s="5"/>
    </row>
    <row r="45" spans="2:26" ht="18" customHeight="1" x14ac:dyDescent="0.25">
      <c r="B45" s="77"/>
      <c r="C45" s="73" t="s">
        <v>73</v>
      </c>
      <c r="D45" s="73"/>
      <c r="E45" s="168" t="s">
        <v>88</v>
      </c>
      <c r="F45" s="168"/>
      <c r="G45" s="168"/>
      <c r="H45" s="168"/>
      <c r="I45" s="168"/>
      <c r="J45" s="111" t="s">
        <v>105</v>
      </c>
      <c r="K45" s="168" t="s">
        <v>104</v>
      </c>
      <c r="L45" s="168"/>
      <c r="N45" s="5"/>
    </row>
    <row r="46" spans="2:26" ht="18" customHeight="1" x14ac:dyDescent="0.25">
      <c r="B46" s="77"/>
      <c r="C46" s="73" t="s">
        <v>13</v>
      </c>
      <c r="D46" s="73"/>
      <c r="E46" s="105">
        <v>2021</v>
      </c>
      <c r="F46" s="105">
        <v>2022</v>
      </c>
      <c r="G46" s="105">
        <v>2023</v>
      </c>
      <c r="H46" s="105">
        <v>2024</v>
      </c>
      <c r="I46" s="104" t="s">
        <v>14</v>
      </c>
      <c r="J46" s="74" t="s">
        <v>119</v>
      </c>
      <c r="K46" s="74" t="s">
        <v>68</v>
      </c>
      <c r="L46" s="84" t="s">
        <v>71</v>
      </c>
      <c r="N46" s="5"/>
    </row>
    <row r="47" spans="2:26" ht="18" customHeight="1" x14ac:dyDescent="0.25">
      <c r="B47" s="81"/>
      <c r="C47" s="41" t="s">
        <v>5</v>
      </c>
      <c r="D47" s="41"/>
      <c r="E47" s="112">
        <f t="shared" ref="E47:H53" si="6">+$E$39*E28</f>
        <v>931.11395646606923</v>
      </c>
      <c r="F47" s="112">
        <f t="shared" si="6"/>
        <v>848.14340588988478</v>
      </c>
      <c r="G47" s="112">
        <f t="shared" si="6"/>
        <v>958.7708066581306</v>
      </c>
      <c r="H47" s="112">
        <f t="shared" si="6"/>
        <v>1041.741357234315</v>
      </c>
      <c r="I47" s="113">
        <f t="shared" ref="I47:I53" si="7">+SUM(E47:H47)</f>
        <v>3779.7695262483994</v>
      </c>
      <c r="J47" s="112">
        <f>+AVERAGE(E47:H47)</f>
        <v>944.94238156209985</v>
      </c>
      <c r="K47" s="114">
        <f>+IBHUSNÆDI!F39</f>
        <v>518.44000000000005</v>
      </c>
      <c r="L47" s="114">
        <f>+IBHUSNÆDI!G39</f>
        <v>635.5</v>
      </c>
      <c r="N47" s="5"/>
    </row>
    <row r="48" spans="2:26" ht="18" customHeight="1" x14ac:dyDescent="0.25">
      <c r="B48" s="82"/>
      <c r="C48" s="124" t="s">
        <v>6</v>
      </c>
      <c r="D48" s="124"/>
      <c r="E48" s="125">
        <f t="shared" si="6"/>
        <v>248.91165172855315</v>
      </c>
      <c r="F48" s="125">
        <f t="shared" si="6"/>
        <v>230.47375160051217</v>
      </c>
      <c r="G48" s="125">
        <f t="shared" si="6"/>
        <v>258.13060179257366</v>
      </c>
      <c r="H48" s="125">
        <f t="shared" si="6"/>
        <v>341.10115236875799</v>
      </c>
      <c r="I48" s="113">
        <f t="shared" si="7"/>
        <v>1078.6171574903969</v>
      </c>
      <c r="J48" s="125">
        <f t="shared" ref="J48:J53" si="8">+AVERAGE(E48:H48)</f>
        <v>269.65428937259924</v>
      </c>
      <c r="K48" s="114">
        <f>+IBHUSNÆDI!F40</f>
        <v>318.32</v>
      </c>
      <c r="L48" s="114">
        <f>+IBHUSNÆDI!G40</f>
        <v>314.25</v>
      </c>
      <c r="N48" s="5"/>
    </row>
    <row r="49" spans="2:14" ht="18" customHeight="1" x14ac:dyDescent="0.25">
      <c r="B49" s="82"/>
      <c r="C49" s="41" t="s">
        <v>12</v>
      </c>
      <c r="D49" s="41"/>
      <c r="E49" s="112">
        <f t="shared" si="6"/>
        <v>0</v>
      </c>
      <c r="F49" s="112">
        <f t="shared" si="6"/>
        <v>0</v>
      </c>
      <c r="G49" s="112">
        <f t="shared" si="6"/>
        <v>27.656850192061462</v>
      </c>
      <c r="H49" s="112">
        <f t="shared" si="6"/>
        <v>46.094750320102435</v>
      </c>
      <c r="I49" s="113">
        <f t="shared" si="7"/>
        <v>73.75160051216389</v>
      </c>
      <c r="J49" s="112">
        <f t="shared" si="8"/>
        <v>18.437900128040972</v>
      </c>
      <c r="K49" s="114">
        <f>+IBHUSNÆDI!F41</f>
        <v>9.48</v>
      </c>
      <c r="L49" s="114">
        <f>+IBHUSNÆDI!G41</f>
        <v>14.25</v>
      </c>
      <c r="N49" s="5"/>
    </row>
    <row r="50" spans="2:14" ht="18" customHeight="1" x14ac:dyDescent="0.25">
      <c r="B50" s="82"/>
      <c r="C50" s="41" t="s">
        <v>8</v>
      </c>
      <c r="D50" s="41"/>
      <c r="E50" s="112">
        <f t="shared" si="6"/>
        <v>202.81690140845072</v>
      </c>
      <c r="F50" s="112">
        <f t="shared" si="6"/>
        <v>239.69270166453265</v>
      </c>
      <c r="G50" s="112">
        <f t="shared" si="6"/>
        <v>285.78745198463508</v>
      </c>
      <c r="H50" s="112">
        <f t="shared" si="6"/>
        <v>313.44430217669657</v>
      </c>
      <c r="I50" s="113">
        <f t="shared" si="7"/>
        <v>1041.741357234315</v>
      </c>
      <c r="J50" s="112">
        <f t="shared" si="8"/>
        <v>260.43533930857876</v>
      </c>
      <c r="K50" s="114">
        <f>+IBHUSNÆDI!F42</f>
        <v>140.84</v>
      </c>
      <c r="L50" s="114">
        <f>+IBHUSNÆDI!G42</f>
        <v>246.75</v>
      </c>
      <c r="N50" s="5"/>
    </row>
    <row r="51" spans="2:14" ht="18" customHeight="1" x14ac:dyDescent="0.25">
      <c r="B51" s="82"/>
      <c r="C51" s="41" t="s">
        <v>9</v>
      </c>
      <c r="D51" s="41"/>
      <c r="E51" s="112">
        <f t="shared" si="6"/>
        <v>212.03585147247119</v>
      </c>
      <c r="F51" s="112">
        <f t="shared" si="6"/>
        <v>156.72215108834828</v>
      </c>
      <c r="G51" s="112">
        <f t="shared" si="6"/>
        <v>193.59795134443021</v>
      </c>
      <c r="H51" s="112">
        <f t="shared" si="6"/>
        <v>295.00640204865556</v>
      </c>
      <c r="I51" s="113">
        <f t="shared" si="7"/>
        <v>857.36235595390519</v>
      </c>
      <c r="J51" s="112">
        <f t="shared" si="8"/>
        <v>214.3405889884763</v>
      </c>
      <c r="K51" s="114">
        <f>+IBHUSNÆDI!F43</f>
        <v>188.76</v>
      </c>
      <c r="L51" s="114">
        <f>+IBHUSNÆDI!G43</f>
        <v>75.75</v>
      </c>
      <c r="N51" s="5"/>
    </row>
    <row r="52" spans="2:14" ht="18" customHeight="1" x14ac:dyDescent="0.25">
      <c r="B52" s="82"/>
      <c r="C52" s="41" t="s">
        <v>10</v>
      </c>
      <c r="D52" s="41"/>
      <c r="E52" s="112">
        <f t="shared" si="6"/>
        <v>138.2842509603073</v>
      </c>
      <c r="F52" s="112">
        <f t="shared" si="6"/>
        <v>156.72215108834828</v>
      </c>
      <c r="G52" s="112">
        <f t="shared" si="6"/>
        <v>129.06530089628683</v>
      </c>
      <c r="H52" s="112">
        <f t="shared" si="6"/>
        <v>147.50320102432778</v>
      </c>
      <c r="I52" s="113">
        <f t="shared" si="7"/>
        <v>571.57490396927017</v>
      </c>
      <c r="J52" s="112">
        <f t="shared" si="8"/>
        <v>142.89372599231754</v>
      </c>
      <c r="K52" s="114">
        <f>+IBHUSNÆDI!F44</f>
        <v>102.32</v>
      </c>
      <c r="L52" s="114">
        <f>+IBHUSNÆDI!G44</f>
        <v>246</v>
      </c>
      <c r="N52" s="5"/>
    </row>
    <row r="53" spans="2:14" ht="18" customHeight="1" x14ac:dyDescent="0.25">
      <c r="B53" s="83"/>
      <c r="C53" s="72" t="s">
        <v>67</v>
      </c>
      <c r="D53" s="72"/>
      <c r="E53" s="115">
        <f t="shared" si="6"/>
        <v>0</v>
      </c>
      <c r="F53" s="115">
        <f t="shared" si="6"/>
        <v>0</v>
      </c>
      <c r="G53" s="115">
        <f t="shared" si="6"/>
        <v>0</v>
      </c>
      <c r="H53" s="115">
        <f t="shared" si="6"/>
        <v>0</v>
      </c>
      <c r="I53" s="116">
        <f t="shared" si="7"/>
        <v>0</v>
      </c>
      <c r="J53" s="115">
        <f t="shared" si="8"/>
        <v>0</v>
      </c>
      <c r="K53" s="117">
        <f>+IBHUSNÆDI!F45</f>
        <v>1.1200000000000001</v>
      </c>
      <c r="L53" s="117">
        <f>+IBHUSNÆDI!G45</f>
        <v>2</v>
      </c>
      <c r="N53" s="5"/>
    </row>
    <row r="54" spans="2:14" ht="18" customHeight="1" x14ac:dyDescent="0.25">
      <c r="B54" s="78"/>
      <c r="C54" s="68" t="s">
        <v>14</v>
      </c>
      <c r="D54" s="68"/>
      <c r="E54" s="118">
        <f t="shared" ref="E54:H54" si="9">SUM(E47:E53)</f>
        <v>1733.1626120358519</v>
      </c>
      <c r="F54" s="118">
        <f t="shared" si="9"/>
        <v>1631.7541613316262</v>
      </c>
      <c r="G54" s="118">
        <f t="shared" si="9"/>
        <v>1853.0089628681178</v>
      </c>
      <c r="H54" s="118">
        <f t="shared" si="9"/>
        <v>2184.8911651728554</v>
      </c>
      <c r="I54" s="120">
        <f>+SUM(I47:I53)</f>
        <v>7402.8169014084506</v>
      </c>
      <c r="J54" s="118">
        <f>+SUM(J47:J53)</f>
        <v>1850.7042253521126</v>
      </c>
      <c r="K54" s="119">
        <f>+IBHUSNÆDI!F46</f>
        <v>1279.28</v>
      </c>
      <c r="L54" s="119">
        <f>+IBHUSNÆDI!G46</f>
        <v>1534.5</v>
      </c>
      <c r="N54" s="5"/>
    </row>
    <row r="55" spans="2:14" ht="18" customHeight="1" x14ac:dyDescent="0.25">
      <c r="C55" s="71" t="s">
        <v>72</v>
      </c>
      <c r="D55" s="71"/>
      <c r="K55" s="167" t="s">
        <v>84</v>
      </c>
      <c r="L55" s="167"/>
      <c r="N55" s="5"/>
    </row>
    <row r="56" spans="2:14" ht="18" customHeight="1" x14ac:dyDescent="0.25">
      <c r="D56"/>
      <c r="K56" s="167"/>
      <c r="L56" s="167"/>
      <c r="N56" s="5"/>
    </row>
    <row r="57" spans="2:14" ht="18" customHeight="1" x14ac:dyDescent="0.25">
      <c r="D57"/>
      <c r="K57" s="101"/>
      <c r="L57" s="101"/>
      <c r="N57" s="5"/>
    </row>
    <row r="58" spans="2:14" ht="18" customHeight="1" x14ac:dyDescent="0.3">
      <c r="B58" s="90" t="s">
        <v>94</v>
      </c>
      <c r="C58" s="96"/>
      <c r="D58" s="96"/>
      <c r="E58" s="97"/>
      <c r="F58" s="97"/>
      <c r="G58" s="97"/>
      <c r="H58" s="97"/>
      <c r="I58" s="97"/>
      <c r="J58" s="97"/>
      <c r="K58" s="97"/>
      <c r="L58" s="97"/>
      <c r="N58" s="5"/>
    </row>
    <row r="59" spans="2:14" ht="18" customHeight="1" x14ac:dyDescent="0.25">
      <c r="B59" s="77"/>
      <c r="C59" s="73" t="s">
        <v>73</v>
      </c>
      <c r="D59" s="73"/>
      <c r="E59" s="168" t="s">
        <v>88</v>
      </c>
      <c r="F59" s="168"/>
      <c r="G59" s="168"/>
      <c r="H59" s="168"/>
      <c r="I59" s="168"/>
      <c r="J59" s="111" t="s">
        <v>105</v>
      </c>
      <c r="K59" s="168" t="s">
        <v>104</v>
      </c>
      <c r="L59" s="168"/>
      <c r="N59" s="5"/>
    </row>
    <row r="60" spans="2:14" ht="18" customHeight="1" x14ac:dyDescent="0.25">
      <c r="B60" s="77"/>
      <c r="C60" s="73" t="s">
        <v>13</v>
      </c>
      <c r="D60" s="73"/>
      <c r="E60" s="105">
        <v>2021</v>
      </c>
      <c r="F60" s="105">
        <v>2022</v>
      </c>
      <c r="G60" s="105">
        <v>2023</v>
      </c>
      <c r="H60" s="105">
        <v>2024</v>
      </c>
      <c r="I60" s="104" t="s">
        <v>14</v>
      </c>
      <c r="J60" s="74" t="s">
        <v>119</v>
      </c>
      <c r="K60" s="74" t="s">
        <v>68</v>
      </c>
      <c r="L60" s="84" t="s">
        <v>71</v>
      </c>
      <c r="N60" s="5"/>
    </row>
    <row r="61" spans="2:14" ht="18" customHeight="1" x14ac:dyDescent="0.25">
      <c r="B61" s="81"/>
      <c r="C61" s="41" t="s">
        <v>5</v>
      </c>
      <c r="D61" s="41"/>
      <c r="E61" s="112">
        <f t="shared" ref="E61:H67" si="10">+$E$40*E28</f>
        <v>672.47119078105004</v>
      </c>
      <c r="F61" s="112">
        <f t="shared" si="10"/>
        <v>612.54801536491686</v>
      </c>
      <c r="G61" s="112">
        <f t="shared" si="10"/>
        <v>692.4455825864278</v>
      </c>
      <c r="H61" s="112">
        <f t="shared" si="10"/>
        <v>752.36875800256087</v>
      </c>
      <c r="I61" s="113">
        <f t="shared" ref="I61:I67" si="11">+SUM(E61:H61)</f>
        <v>2729.8335467349557</v>
      </c>
      <c r="J61" s="112">
        <f>+AVERAGE(E61:H61)</f>
        <v>682.45838668373892</v>
      </c>
      <c r="K61" s="114">
        <f>+IBHUSNÆDI!F39</f>
        <v>518.44000000000005</v>
      </c>
      <c r="L61" s="114">
        <f>+IBHUSNÆDI!G39</f>
        <v>635.5</v>
      </c>
      <c r="N61" s="5"/>
    </row>
    <row r="62" spans="2:14" ht="18" customHeight="1" x14ac:dyDescent="0.25">
      <c r="B62" s="82"/>
      <c r="C62" s="124" t="s">
        <v>6</v>
      </c>
      <c r="D62" s="124"/>
      <c r="E62" s="125">
        <f t="shared" si="10"/>
        <v>179.7695262483995</v>
      </c>
      <c r="F62" s="125">
        <f t="shared" si="10"/>
        <v>166.45326504481437</v>
      </c>
      <c r="G62" s="125">
        <f t="shared" si="10"/>
        <v>186.42765685019208</v>
      </c>
      <c r="H62" s="125">
        <f t="shared" si="10"/>
        <v>246.35083226632526</v>
      </c>
      <c r="I62" s="113">
        <f t="shared" si="11"/>
        <v>779.00128040973118</v>
      </c>
      <c r="J62" s="125">
        <f t="shared" ref="J62:J67" si="12">+AVERAGE(E62:H62)</f>
        <v>194.7503201024328</v>
      </c>
      <c r="K62" s="114">
        <f>+IBHUSNÆDI!F40</f>
        <v>318.32</v>
      </c>
      <c r="L62" s="114">
        <f>+IBHUSNÆDI!G40</f>
        <v>314.25</v>
      </c>
      <c r="N62" s="5"/>
    </row>
    <row r="63" spans="2:14" ht="18" customHeight="1" x14ac:dyDescent="0.25">
      <c r="B63" s="82"/>
      <c r="C63" s="41" t="s">
        <v>12</v>
      </c>
      <c r="D63" s="41"/>
      <c r="E63" s="112">
        <f t="shared" si="10"/>
        <v>0</v>
      </c>
      <c r="F63" s="112">
        <f t="shared" si="10"/>
        <v>0</v>
      </c>
      <c r="G63" s="112">
        <f t="shared" si="10"/>
        <v>19.974391805377724</v>
      </c>
      <c r="H63" s="112">
        <f t="shared" si="10"/>
        <v>33.29065300896287</v>
      </c>
      <c r="I63" s="113">
        <f t="shared" si="11"/>
        <v>53.265044814340598</v>
      </c>
      <c r="J63" s="112">
        <f t="shared" si="12"/>
        <v>13.31626120358515</v>
      </c>
      <c r="K63" s="114">
        <f>+IBHUSNÆDI!F41</f>
        <v>9.48</v>
      </c>
      <c r="L63" s="114">
        <f>+IBHUSNÆDI!G41</f>
        <v>14.25</v>
      </c>
      <c r="N63" s="5"/>
    </row>
    <row r="64" spans="2:14" ht="18" customHeight="1" x14ac:dyDescent="0.25">
      <c r="B64" s="82"/>
      <c r="C64" s="41" t="s">
        <v>8</v>
      </c>
      <c r="D64" s="41"/>
      <c r="E64" s="112">
        <f t="shared" si="10"/>
        <v>146.47887323943664</v>
      </c>
      <c r="F64" s="112">
        <f t="shared" si="10"/>
        <v>173.11139564660695</v>
      </c>
      <c r="G64" s="112">
        <f t="shared" si="10"/>
        <v>206.40204865556981</v>
      </c>
      <c r="H64" s="112">
        <f t="shared" si="10"/>
        <v>226.37644046094752</v>
      </c>
      <c r="I64" s="113">
        <f t="shared" si="11"/>
        <v>752.36875800256087</v>
      </c>
      <c r="J64" s="112">
        <f t="shared" si="12"/>
        <v>188.09218950064022</v>
      </c>
      <c r="K64" s="114">
        <f>+IBHUSNÆDI!F42</f>
        <v>140.84</v>
      </c>
      <c r="L64" s="114">
        <f>+IBHUSNÆDI!G42</f>
        <v>246.75</v>
      </c>
      <c r="N64" s="5"/>
    </row>
    <row r="65" spans="2:14" ht="18" customHeight="1" x14ac:dyDescent="0.25">
      <c r="B65" s="82"/>
      <c r="C65" s="41" t="s">
        <v>9</v>
      </c>
      <c r="D65" s="41"/>
      <c r="E65" s="112">
        <f t="shared" si="10"/>
        <v>153.13700384122922</v>
      </c>
      <c r="F65" s="112">
        <f t="shared" si="10"/>
        <v>113.18822023047376</v>
      </c>
      <c r="G65" s="112">
        <f t="shared" si="10"/>
        <v>139.82074263764406</v>
      </c>
      <c r="H65" s="112">
        <f t="shared" si="10"/>
        <v>213.06017925736239</v>
      </c>
      <c r="I65" s="113">
        <f t="shared" si="11"/>
        <v>619.20614596670941</v>
      </c>
      <c r="J65" s="112">
        <f t="shared" si="12"/>
        <v>154.80153649167735</v>
      </c>
      <c r="K65" s="114">
        <f>+IBHUSNÆDI!F43</f>
        <v>188.76</v>
      </c>
      <c r="L65" s="114">
        <f>+IBHUSNÆDI!G43</f>
        <v>75.75</v>
      </c>
      <c r="N65" s="5"/>
    </row>
    <row r="66" spans="2:14" ht="18" customHeight="1" x14ac:dyDescent="0.25">
      <c r="B66" s="82"/>
      <c r="C66" s="41" t="s">
        <v>10</v>
      </c>
      <c r="D66" s="41"/>
      <c r="E66" s="112">
        <f t="shared" si="10"/>
        <v>99.871959026888618</v>
      </c>
      <c r="F66" s="112">
        <f t="shared" si="10"/>
        <v>113.18822023047376</v>
      </c>
      <c r="G66" s="112">
        <f t="shared" si="10"/>
        <v>93.21382842509604</v>
      </c>
      <c r="H66" s="112">
        <f t="shared" si="10"/>
        <v>106.5300896286812</v>
      </c>
      <c r="I66" s="113">
        <f t="shared" si="11"/>
        <v>412.80409731113963</v>
      </c>
      <c r="J66" s="112">
        <f t="shared" si="12"/>
        <v>103.20102432778491</v>
      </c>
      <c r="K66" s="114">
        <f>+IBHUSNÆDI!F44</f>
        <v>102.32</v>
      </c>
      <c r="L66" s="114">
        <f>+IBHUSNÆDI!G44</f>
        <v>246</v>
      </c>
      <c r="N66" s="5"/>
    </row>
    <row r="67" spans="2:14" ht="18" customHeight="1" x14ac:dyDescent="0.25">
      <c r="B67" s="83"/>
      <c r="C67" s="72" t="s">
        <v>67</v>
      </c>
      <c r="D67" s="72"/>
      <c r="E67" s="115">
        <f t="shared" si="10"/>
        <v>0</v>
      </c>
      <c r="F67" s="115">
        <f t="shared" si="10"/>
        <v>0</v>
      </c>
      <c r="G67" s="115">
        <f t="shared" si="10"/>
        <v>0</v>
      </c>
      <c r="H67" s="115">
        <f t="shared" si="10"/>
        <v>0</v>
      </c>
      <c r="I67" s="116">
        <f t="shared" si="11"/>
        <v>0</v>
      </c>
      <c r="J67" s="115">
        <f t="shared" si="12"/>
        <v>0</v>
      </c>
      <c r="K67" s="117">
        <f>+IBHUSNÆDI!F45</f>
        <v>1.1200000000000001</v>
      </c>
      <c r="L67" s="117">
        <f>+IBHUSNÆDI!G45</f>
        <v>2</v>
      </c>
      <c r="N67" s="5"/>
    </row>
    <row r="68" spans="2:14" ht="18" customHeight="1" x14ac:dyDescent="0.25">
      <c r="B68" s="78"/>
      <c r="C68" s="68" t="s">
        <v>14</v>
      </c>
      <c r="D68" s="68"/>
      <c r="E68" s="118">
        <f t="shared" ref="E68:H68" si="13">SUM(E61:E67)</f>
        <v>1251.7285531370042</v>
      </c>
      <c r="F68" s="118">
        <f t="shared" si="13"/>
        <v>1178.4891165172855</v>
      </c>
      <c r="G68" s="118">
        <f t="shared" si="13"/>
        <v>1338.2842509603074</v>
      </c>
      <c r="H68" s="118">
        <f t="shared" si="13"/>
        <v>1577.9769526248401</v>
      </c>
      <c r="I68" s="120">
        <f>+SUM(I61:I67)</f>
        <v>5346.4788732394363</v>
      </c>
      <c r="J68" s="118">
        <f>+SUM(J61:J67)</f>
        <v>1336.6197183098591</v>
      </c>
      <c r="K68" s="119">
        <f>+IBHUSNÆDI!F46</f>
        <v>1279.28</v>
      </c>
      <c r="L68" s="119">
        <f>+IBHUSNÆDI!G46</f>
        <v>1534.5</v>
      </c>
      <c r="N68" s="5"/>
    </row>
    <row r="69" spans="2:14" ht="18" customHeight="1" x14ac:dyDescent="0.25">
      <c r="C69" s="71" t="s">
        <v>72</v>
      </c>
      <c r="D69" s="71"/>
      <c r="K69" s="167" t="s">
        <v>84</v>
      </c>
      <c r="L69" s="167"/>
      <c r="N69" s="5"/>
    </row>
    <row r="70" spans="2:14" ht="18" customHeight="1" x14ac:dyDescent="0.25">
      <c r="D70"/>
      <c r="K70" s="167"/>
      <c r="L70" s="167"/>
      <c r="N70" s="5"/>
    </row>
    <row r="71" spans="2:14" ht="18" customHeight="1" x14ac:dyDescent="0.25">
      <c r="D71"/>
      <c r="K71" s="101"/>
      <c r="L71" s="101"/>
      <c r="N71" s="5"/>
    </row>
    <row r="72" spans="2:14" ht="18" customHeight="1" x14ac:dyDescent="0.3">
      <c r="B72" s="90" t="s">
        <v>95</v>
      </c>
      <c r="C72" s="96"/>
      <c r="D72" s="96"/>
      <c r="E72" s="97"/>
      <c r="F72" s="97"/>
      <c r="G72" s="97"/>
      <c r="H72" s="97"/>
      <c r="I72" s="97"/>
      <c r="J72" s="97"/>
      <c r="K72" s="97"/>
      <c r="L72" s="97"/>
      <c r="N72" s="5"/>
    </row>
    <row r="73" spans="2:14" ht="18" customHeight="1" x14ac:dyDescent="0.25">
      <c r="B73" s="77"/>
      <c r="C73" s="73" t="s">
        <v>73</v>
      </c>
      <c r="D73" s="73"/>
      <c r="E73" s="168" t="s">
        <v>88</v>
      </c>
      <c r="F73" s="168"/>
      <c r="G73" s="168"/>
      <c r="H73" s="168"/>
      <c r="I73" s="168"/>
      <c r="J73" s="111" t="s">
        <v>105</v>
      </c>
      <c r="K73" s="168" t="s">
        <v>104</v>
      </c>
      <c r="L73" s="168"/>
      <c r="N73" s="5"/>
    </row>
    <row r="74" spans="2:14" ht="18" customHeight="1" x14ac:dyDescent="0.25">
      <c r="B74" s="77"/>
      <c r="C74" s="73" t="s">
        <v>13</v>
      </c>
      <c r="D74" s="73"/>
      <c r="E74" s="105">
        <v>2021</v>
      </c>
      <c r="F74" s="105">
        <v>2022</v>
      </c>
      <c r="G74" s="105">
        <v>2023</v>
      </c>
      <c r="H74" s="105">
        <v>2024</v>
      </c>
      <c r="I74" s="104" t="s">
        <v>14</v>
      </c>
      <c r="J74" s="74" t="s">
        <v>119</v>
      </c>
      <c r="K74" s="74" t="s">
        <v>68</v>
      </c>
      <c r="L74" s="84" t="s">
        <v>71</v>
      </c>
      <c r="N74" s="5"/>
    </row>
    <row r="75" spans="2:14" ht="18" customHeight="1" x14ac:dyDescent="0.25">
      <c r="B75" s="81"/>
      <c r="C75" s="41" t="s">
        <v>5</v>
      </c>
      <c r="D75" s="41"/>
      <c r="E75" s="112">
        <f>+$E$41*E28</f>
        <v>517.28553137003803</v>
      </c>
      <c r="F75" s="112">
        <f t="shared" ref="F75:H75" si="14">+$E$41*F28</f>
        <v>471.19078104993565</v>
      </c>
      <c r="G75" s="112">
        <f t="shared" si="14"/>
        <v>532.65044814340558</v>
      </c>
      <c r="H75" s="112">
        <f t="shared" si="14"/>
        <v>578.7451984635079</v>
      </c>
      <c r="I75" s="113">
        <f t="shared" ref="I75:I81" si="15">+SUM(E75:H75)</f>
        <v>2099.8719590268875</v>
      </c>
      <c r="J75" s="112">
        <f>+AVERAGE(E75:H75)</f>
        <v>524.96798975672186</v>
      </c>
      <c r="K75" s="114">
        <f>+IBHUSNÆDI!F39</f>
        <v>518.44000000000005</v>
      </c>
      <c r="L75" s="114">
        <f>+IBHUSNÆDI!G39</f>
        <v>635.5</v>
      </c>
      <c r="N75" s="5"/>
    </row>
    <row r="76" spans="2:14" ht="18" customHeight="1" x14ac:dyDescent="0.25">
      <c r="B76" s="82"/>
      <c r="C76" s="124" t="s">
        <v>6</v>
      </c>
      <c r="D76" s="124"/>
      <c r="E76" s="125">
        <f t="shared" ref="E76:H81" si="16">+$E$41*E29</f>
        <v>138.28425096030722</v>
      </c>
      <c r="F76" s="125">
        <f t="shared" si="16"/>
        <v>128.04097311139557</v>
      </c>
      <c r="G76" s="125">
        <f t="shared" si="16"/>
        <v>143.40588988476304</v>
      </c>
      <c r="H76" s="125">
        <f t="shared" si="16"/>
        <v>189.50064020486542</v>
      </c>
      <c r="I76" s="113">
        <f t="shared" si="15"/>
        <v>599.23175416133131</v>
      </c>
      <c r="J76" s="125">
        <f t="shared" ref="J76:J81" si="17">+AVERAGE(E76:H76)</f>
        <v>149.80793854033283</v>
      </c>
      <c r="K76" s="114">
        <f>+IBHUSNÆDI!F40</f>
        <v>318.32</v>
      </c>
      <c r="L76" s="114">
        <f>+IBHUSNÆDI!G40</f>
        <v>314.25</v>
      </c>
      <c r="N76" s="5"/>
    </row>
    <row r="77" spans="2:14" ht="18" customHeight="1" x14ac:dyDescent="0.25">
      <c r="B77" s="82"/>
      <c r="C77" s="41" t="s">
        <v>12</v>
      </c>
      <c r="D77" s="41"/>
      <c r="E77" s="112">
        <f t="shared" si="16"/>
        <v>0</v>
      </c>
      <c r="F77" s="112">
        <f t="shared" si="16"/>
        <v>0</v>
      </c>
      <c r="G77" s="112">
        <f t="shared" si="16"/>
        <v>15.364916773367467</v>
      </c>
      <c r="H77" s="112">
        <f t="shared" si="16"/>
        <v>25.608194622279111</v>
      </c>
      <c r="I77" s="113">
        <f t="shared" si="15"/>
        <v>40.973111395646576</v>
      </c>
      <c r="J77" s="112">
        <f t="shared" si="17"/>
        <v>10.243277848911644</v>
      </c>
      <c r="K77" s="114">
        <f>+IBHUSNÆDI!F41</f>
        <v>9.48</v>
      </c>
      <c r="L77" s="114">
        <f>+IBHUSNÆDI!G41</f>
        <v>14.25</v>
      </c>
      <c r="N77" s="5"/>
    </row>
    <row r="78" spans="2:14" ht="18" customHeight="1" x14ac:dyDescent="0.25">
      <c r="B78" s="82"/>
      <c r="C78" s="41" t="s">
        <v>8</v>
      </c>
      <c r="D78" s="41"/>
      <c r="E78" s="112">
        <f t="shared" si="16"/>
        <v>112.67605633802809</v>
      </c>
      <c r="F78" s="112">
        <f t="shared" si="16"/>
        <v>133.1626120358514</v>
      </c>
      <c r="G78" s="112">
        <f t="shared" si="16"/>
        <v>158.77080665813051</v>
      </c>
      <c r="H78" s="112">
        <f t="shared" si="16"/>
        <v>174.13572343149795</v>
      </c>
      <c r="I78" s="113">
        <f t="shared" si="15"/>
        <v>578.7451984635079</v>
      </c>
      <c r="J78" s="112">
        <f t="shared" si="17"/>
        <v>144.68629961587698</v>
      </c>
      <c r="K78" s="114">
        <f>+IBHUSNÆDI!F42</f>
        <v>140.84</v>
      </c>
      <c r="L78" s="114">
        <f>+IBHUSNÆDI!G42</f>
        <v>246.75</v>
      </c>
      <c r="N78" s="5"/>
    </row>
    <row r="79" spans="2:14" ht="18" customHeight="1" x14ac:dyDescent="0.25">
      <c r="B79" s="82"/>
      <c r="C79" s="41" t="s">
        <v>9</v>
      </c>
      <c r="D79" s="41"/>
      <c r="E79" s="112">
        <f t="shared" si="16"/>
        <v>117.79769526248391</v>
      </c>
      <c r="F79" s="112">
        <f t="shared" si="16"/>
        <v>87.067861715748975</v>
      </c>
      <c r="G79" s="112">
        <f t="shared" si="16"/>
        <v>107.55441741357227</v>
      </c>
      <c r="H79" s="112">
        <f t="shared" si="16"/>
        <v>163.89244558258633</v>
      </c>
      <c r="I79" s="113">
        <f t="shared" si="15"/>
        <v>476.3124199743915</v>
      </c>
      <c r="J79" s="112">
        <f t="shared" si="17"/>
        <v>119.07810499359788</v>
      </c>
      <c r="K79" s="114">
        <f>+IBHUSNÆDI!F43</f>
        <v>188.76</v>
      </c>
      <c r="L79" s="114">
        <f>+IBHUSNÆDI!G43</f>
        <v>75.75</v>
      </c>
      <c r="N79" s="5"/>
    </row>
    <row r="80" spans="2:14" ht="18" customHeight="1" x14ac:dyDescent="0.25">
      <c r="B80" s="82"/>
      <c r="C80" s="41" t="s">
        <v>10</v>
      </c>
      <c r="D80" s="41"/>
      <c r="E80" s="112">
        <f t="shared" si="16"/>
        <v>76.824583866837344</v>
      </c>
      <c r="F80" s="112">
        <f t="shared" si="16"/>
        <v>87.067861715748975</v>
      </c>
      <c r="G80" s="112">
        <f t="shared" si="16"/>
        <v>71.702944942381521</v>
      </c>
      <c r="H80" s="112">
        <f t="shared" si="16"/>
        <v>81.946222791293167</v>
      </c>
      <c r="I80" s="113">
        <f t="shared" si="15"/>
        <v>317.54161331626102</v>
      </c>
      <c r="J80" s="112">
        <f t="shared" si="17"/>
        <v>79.385403329065255</v>
      </c>
      <c r="K80" s="114">
        <f>+IBHUSNÆDI!F44</f>
        <v>102.32</v>
      </c>
      <c r="L80" s="114">
        <f>+IBHUSNÆDI!G44</f>
        <v>246</v>
      </c>
      <c r="N80" s="5"/>
    </row>
    <row r="81" spans="2:14" ht="18" customHeight="1" x14ac:dyDescent="0.25">
      <c r="B81" s="83"/>
      <c r="C81" s="72" t="s">
        <v>67</v>
      </c>
      <c r="D81" s="72"/>
      <c r="E81" s="115">
        <f t="shared" si="16"/>
        <v>0</v>
      </c>
      <c r="F81" s="115">
        <f t="shared" si="16"/>
        <v>0</v>
      </c>
      <c r="G81" s="115">
        <f t="shared" si="16"/>
        <v>0</v>
      </c>
      <c r="H81" s="115">
        <f t="shared" si="16"/>
        <v>0</v>
      </c>
      <c r="I81" s="116">
        <f t="shared" si="15"/>
        <v>0</v>
      </c>
      <c r="J81" s="115">
        <f t="shared" si="17"/>
        <v>0</v>
      </c>
      <c r="K81" s="117">
        <f>+IBHUSNÆDI!F45</f>
        <v>1.1200000000000001</v>
      </c>
      <c r="L81" s="117">
        <f>+IBHUSNÆDI!G45</f>
        <v>2</v>
      </c>
      <c r="N81" s="5"/>
    </row>
    <row r="82" spans="2:14" ht="18" customHeight="1" x14ac:dyDescent="0.25">
      <c r="B82" s="78"/>
      <c r="C82" s="68" t="s">
        <v>14</v>
      </c>
      <c r="D82" s="68"/>
      <c r="E82" s="118">
        <f t="shared" ref="E82:H82" si="18">SUM(E75:E81)</f>
        <v>962.86811779769448</v>
      </c>
      <c r="F82" s="118">
        <f t="shared" si="18"/>
        <v>906.53008962868057</v>
      </c>
      <c r="G82" s="118">
        <f t="shared" si="18"/>
        <v>1029.4494238156203</v>
      </c>
      <c r="H82" s="118">
        <f t="shared" si="18"/>
        <v>1213.8284250960301</v>
      </c>
      <c r="I82" s="120">
        <f>+SUM(I75:I81)</f>
        <v>4112.6760563380249</v>
      </c>
      <c r="J82" s="118">
        <f>+SUM(J75:J81)</f>
        <v>1028.1690140845062</v>
      </c>
      <c r="K82" s="119">
        <f>+IBHUSNÆDI!F46</f>
        <v>1279.28</v>
      </c>
      <c r="L82" s="119">
        <f>+IBHUSNÆDI!G46</f>
        <v>1534.5</v>
      </c>
      <c r="N82" s="5"/>
    </row>
    <row r="83" spans="2:14" ht="18" customHeight="1" x14ac:dyDescent="0.25">
      <c r="C83" s="71" t="s">
        <v>72</v>
      </c>
      <c r="D83" s="71"/>
      <c r="K83" s="167" t="s">
        <v>84</v>
      </c>
      <c r="L83" s="167"/>
      <c r="N83" s="5"/>
    </row>
    <row r="84" spans="2:14" ht="18" customHeight="1" x14ac:dyDescent="0.25">
      <c r="D84"/>
      <c r="K84" s="167"/>
      <c r="L84" s="167"/>
      <c r="N84" s="5"/>
    </row>
    <row r="85" spans="2:14" ht="18" customHeight="1" x14ac:dyDescent="0.25">
      <c r="K85" s="101"/>
      <c r="L85" s="101"/>
    </row>
    <row r="86" spans="2:14" ht="18" customHeight="1" x14ac:dyDescent="0.3">
      <c r="B86" s="90" t="s">
        <v>96</v>
      </c>
      <c r="C86" s="96"/>
      <c r="D86" s="96"/>
      <c r="E86" s="97"/>
      <c r="F86" s="97"/>
      <c r="G86" s="97"/>
      <c r="H86" s="97"/>
      <c r="I86" s="97"/>
      <c r="J86" s="97"/>
      <c r="K86" s="97"/>
      <c r="L86" s="97"/>
      <c r="N86" s="5"/>
    </row>
    <row r="87" spans="2:14" ht="18" customHeight="1" x14ac:dyDescent="0.25">
      <c r="B87" s="77"/>
      <c r="C87" s="73" t="s">
        <v>106</v>
      </c>
      <c r="D87" s="73"/>
      <c r="E87" s="168" t="s">
        <v>97</v>
      </c>
      <c r="F87" s="168"/>
      <c r="G87" s="168"/>
      <c r="H87" s="168"/>
      <c r="I87" s="168" t="s">
        <v>66</v>
      </c>
      <c r="J87" s="168"/>
      <c r="K87" s="168"/>
      <c r="L87" s="168"/>
      <c r="N87" s="5"/>
    </row>
    <row r="88" spans="2:14" ht="18" customHeight="1" x14ac:dyDescent="0.25">
      <c r="B88" s="77"/>
      <c r="C88" s="73" t="s">
        <v>13</v>
      </c>
      <c r="D88" s="73"/>
      <c r="E88" s="109" t="s">
        <v>89</v>
      </c>
      <c r="F88" s="108" t="s">
        <v>90</v>
      </c>
      <c r="G88" s="107" t="s">
        <v>91</v>
      </c>
      <c r="H88" s="106" t="s">
        <v>92</v>
      </c>
      <c r="I88" s="74" t="s">
        <v>107</v>
      </c>
      <c r="J88" s="74" t="s">
        <v>98</v>
      </c>
      <c r="K88" s="84" t="s">
        <v>71</v>
      </c>
      <c r="L88" s="74" t="s">
        <v>98</v>
      </c>
      <c r="N88" s="5"/>
    </row>
    <row r="89" spans="2:14" ht="18" customHeight="1" x14ac:dyDescent="0.25">
      <c r="B89" s="81"/>
      <c r="C89" s="41" t="s">
        <v>5</v>
      </c>
      <c r="D89" s="41"/>
      <c r="E89" s="112">
        <f t="shared" ref="E89:E95" si="19">+J47</f>
        <v>944.94238156209985</v>
      </c>
      <c r="F89" s="112">
        <f t="shared" ref="F89:F95" si="20">+J61</f>
        <v>682.45838668373892</v>
      </c>
      <c r="G89" s="112">
        <f t="shared" ref="G89:G95" si="21">+J75</f>
        <v>524.96798975672186</v>
      </c>
      <c r="H89" s="112">
        <v>680</v>
      </c>
      <c r="I89" s="114">
        <f>+IBHUSNÆDI!F39</f>
        <v>518.44000000000005</v>
      </c>
      <c r="J89" s="121">
        <f>+($H89-I89)/I89</f>
        <v>0.31162718926008781</v>
      </c>
      <c r="K89" s="114">
        <f>+IBHUSNÆDI!G39</f>
        <v>635.5</v>
      </c>
      <c r="L89" s="121">
        <f>+($H89-K89)/K89</f>
        <v>7.0023603461841069E-2</v>
      </c>
      <c r="N89" s="5"/>
    </row>
    <row r="90" spans="2:14" ht="18" customHeight="1" x14ac:dyDescent="0.25">
      <c r="B90" s="82"/>
      <c r="C90" s="124" t="s">
        <v>6</v>
      </c>
      <c r="D90" s="124"/>
      <c r="E90" s="125">
        <f t="shared" si="19"/>
        <v>269.65428937259924</v>
      </c>
      <c r="F90" s="125">
        <f t="shared" si="20"/>
        <v>194.7503201024328</v>
      </c>
      <c r="G90" s="125">
        <f t="shared" si="21"/>
        <v>149.80793854033283</v>
      </c>
      <c r="H90" s="125">
        <v>200</v>
      </c>
      <c r="I90" s="114">
        <f>+IBHUSNÆDI!F40</f>
        <v>318.32</v>
      </c>
      <c r="J90" s="121">
        <f t="shared" ref="J90:J96" si="22">+(H90-I90)/I90</f>
        <v>-0.37170143252073384</v>
      </c>
      <c r="K90" s="114">
        <f>+IBHUSNÆDI!G40</f>
        <v>314.25</v>
      </c>
      <c r="L90" s="121">
        <f t="shared" ref="L90:L95" si="23">+($H90-K90)/K90</f>
        <v>-0.36356404136833731</v>
      </c>
      <c r="N90" s="5"/>
    </row>
    <row r="91" spans="2:14" ht="18" customHeight="1" x14ac:dyDescent="0.25">
      <c r="B91" s="82"/>
      <c r="C91" s="41" t="s">
        <v>12</v>
      </c>
      <c r="D91" s="41"/>
      <c r="E91" s="112">
        <f t="shared" si="19"/>
        <v>18.437900128040972</v>
      </c>
      <c r="F91" s="112">
        <f t="shared" si="20"/>
        <v>13.31626120358515</v>
      </c>
      <c r="G91" s="112">
        <f t="shared" si="21"/>
        <v>10.243277848911644</v>
      </c>
      <c r="H91" s="112">
        <v>10</v>
      </c>
      <c r="I91" s="114">
        <f>+IBHUSNÆDI!F41</f>
        <v>9.48</v>
      </c>
      <c r="J91" s="121">
        <f t="shared" si="22"/>
        <v>5.485232067510544E-2</v>
      </c>
      <c r="K91" s="114">
        <f>+IBHUSNÆDI!G41</f>
        <v>14.25</v>
      </c>
      <c r="L91" s="121">
        <f t="shared" si="23"/>
        <v>-0.2982456140350877</v>
      </c>
      <c r="N91" s="5"/>
    </row>
    <row r="92" spans="2:14" ht="18" customHeight="1" x14ac:dyDescent="0.25">
      <c r="B92" s="82"/>
      <c r="C92" s="41" t="s">
        <v>8</v>
      </c>
      <c r="D92" s="41"/>
      <c r="E92" s="112">
        <f t="shared" si="19"/>
        <v>260.43533930857876</v>
      </c>
      <c r="F92" s="112">
        <f t="shared" si="20"/>
        <v>188.09218950064022</v>
      </c>
      <c r="G92" s="112">
        <f t="shared" si="21"/>
        <v>144.68629961587698</v>
      </c>
      <c r="H92" s="112">
        <v>204</v>
      </c>
      <c r="I92" s="114">
        <f>+IBHUSNÆDI!F42</f>
        <v>140.84</v>
      </c>
      <c r="J92" s="121">
        <f t="shared" si="22"/>
        <v>0.44845214427719393</v>
      </c>
      <c r="K92" s="114">
        <f>+IBHUSNÆDI!G42</f>
        <v>246.75</v>
      </c>
      <c r="L92" s="121">
        <f t="shared" si="23"/>
        <v>-0.17325227963525835</v>
      </c>
      <c r="N92" s="5"/>
    </row>
    <row r="93" spans="2:14" ht="18" customHeight="1" x14ac:dyDescent="0.25">
      <c r="B93" s="82"/>
      <c r="C93" s="41" t="s">
        <v>9</v>
      </c>
      <c r="D93" s="41"/>
      <c r="E93" s="112">
        <f t="shared" si="19"/>
        <v>214.3405889884763</v>
      </c>
      <c r="F93" s="112">
        <f t="shared" si="20"/>
        <v>154.80153649167735</v>
      </c>
      <c r="G93" s="112">
        <f t="shared" si="21"/>
        <v>119.07810499359788</v>
      </c>
      <c r="H93" s="112">
        <v>115</v>
      </c>
      <c r="I93" s="114">
        <f>+IBHUSNÆDI!F43</f>
        <v>188.76</v>
      </c>
      <c r="J93" s="121">
        <f t="shared" si="22"/>
        <v>-0.39076075439711799</v>
      </c>
      <c r="K93" s="114">
        <f>+IBHUSNÆDI!G43</f>
        <v>75.75</v>
      </c>
      <c r="L93" s="121">
        <f t="shared" si="23"/>
        <v>0.5181518151815182</v>
      </c>
      <c r="N93" s="5"/>
    </row>
    <row r="94" spans="2:14" ht="18" customHeight="1" x14ac:dyDescent="0.25">
      <c r="B94" s="82"/>
      <c r="C94" s="41" t="s">
        <v>10</v>
      </c>
      <c r="D94" s="41"/>
      <c r="E94" s="112">
        <f t="shared" si="19"/>
        <v>142.89372599231754</v>
      </c>
      <c r="F94" s="112">
        <f t="shared" si="20"/>
        <v>103.20102432778491</v>
      </c>
      <c r="G94" s="112">
        <f t="shared" si="21"/>
        <v>79.385403329065255</v>
      </c>
      <c r="H94" s="112">
        <v>90</v>
      </c>
      <c r="I94" s="114">
        <f>+IBHUSNÆDI!F44</f>
        <v>102.32</v>
      </c>
      <c r="J94" s="121">
        <f t="shared" si="22"/>
        <v>-0.12040656763096164</v>
      </c>
      <c r="K94" s="114">
        <f>+IBHUSNÆDI!G44</f>
        <v>246</v>
      </c>
      <c r="L94" s="121">
        <f t="shared" si="23"/>
        <v>-0.63414634146341464</v>
      </c>
      <c r="N94" s="5"/>
    </row>
    <row r="95" spans="2:14" ht="18" customHeight="1" x14ac:dyDescent="0.25">
      <c r="B95" s="83"/>
      <c r="C95" s="72" t="s">
        <v>67</v>
      </c>
      <c r="D95" s="72"/>
      <c r="E95" s="115">
        <f t="shared" si="19"/>
        <v>0</v>
      </c>
      <c r="F95" s="115">
        <f t="shared" si="20"/>
        <v>0</v>
      </c>
      <c r="G95" s="115">
        <f t="shared" si="21"/>
        <v>0</v>
      </c>
      <c r="H95" s="115">
        <v>1</v>
      </c>
      <c r="I95" s="117">
        <f>+IBHUSNÆDI!F45</f>
        <v>1.1200000000000001</v>
      </c>
      <c r="J95" s="122">
        <v>1</v>
      </c>
      <c r="K95" s="117">
        <f>+IBHUSNÆDI!G45</f>
        <v>2</v>
      </c>
      <c r="L95" s="122">
        <f t="shared" si="23"/>
        <v>-0.5</v>
      </c>
      <c r="N95" s="5"/>
    </row>
    <row r="96" spans="2:14" ht="18" customHeight="1" x14ac:dyDescent="0.25">
      <c r="B96" s="78"/>
      <c r="C96" s="68" t="s">
        <v>14</v>
      </c>
      <c r="D96" s="68"/>
      <c r="E96" s="118">
        <f>SUM(E89:E95)</f>
        <v>1850.7042253521126</v>
      </c>
      <c r="F96" s="118">
        <f t="shared" ref="F96:G96" si="24">SUM(F89:F95)</f>
        <v>1336.6197183098591</v>
      </c>
      <c r="G96" s="118">
        <f t="shared" si="24"/>
        <v>1028.1690140845062</v>
      </c>
      <c r="H96" s="118">
        <f>SUM(H89:H95)</f>
        <v>1300</v>
      </c>
      <c r="I96" s="118">
        <f>SUM(I89:I95)</f>
        <v>1279.28</v>
      </c>
      <c r="J96" s="123">
        <f t="shared" si="22"/>
        <v>1.6196610593458841E-2</v>
      </c>
      <c r="K96" s="118">
        <f>SUM(K89:K95)</f>
        <v>1534.5</v>
      </c>
      <c r="L96" s="123">
        <f>+(H96-K96)/K96</f>
        <v>-0.15281850765721733</v>
      </c>
      <c r="N96" s="5"/>
    </row>
    <row r="97" spans="3:14" ht="18" customHeight="1" x14ac:dyDescent="0.25">
      <c r="C97" s="71" t="s">
        <v>109</v>
      </c>
      <c r="D97" s="71"/>
      <c r="J97" s="78"/>
      <c r="K97" s="5"/>
      <c r="L97" s="5"/>
      <c r="N97" s="5"/>
    </row>
    <row r="98" spans="3:14" ht="18" customHeight="1" x14ac:dyDescent="0.25">
      <c r="C98" s="71" t="s">
        <v>108</v>
      </c>
      <c r="D98" s="71"/>
      <c r="K98" s="5"/>
      <c r="L98" s="10"/>
      <c r="N98" s="5"/>
    </row>
    <row r="99" spans="3:14" ht="18" customHeight="1" x14ac:dyDescent="0.25">
      <c r="D99"/>
      <c r="K99" s="5"/>
      <c r="L99" s="10"/>
      <c r="N99" s="5"/>
    </row>
    <row r="100" spans="3:14" ht="18" customHeight="1" x14ac:dyDescent="0.25">
      <c r="D100"/>
      <c r="K100" s="5"/>
      <c r="L100" s="10"/>
      <c r="N100" s="5"/>
    </row>
  </sheetData>
  <mergeCells count="15">
    <mergeCell ref="O14:R14"/>
    <mergeCell ref="K69:L70"/>
    <mergeCell ref="K83:L84"/>
    <mergeCell ref="I87:L87"/>
    <mergeCell ref="K73:L73"/>
    <mergeCell ref="E73:I73"/>
    <mergeCell ref="E87:H87"/>
    <mergeCell ref="K36:L37"/>
    <mergeCell ref="K55:L56"/>
    <mergeCell ref="D26:I26"/>
    <mergeCell ref="K59:L59"/>
    <mergeCell ref="K45:L45"/>
    <mergeCell ref="E45:I45"/>
    <mergeCell ref="E59:I59"/>
    <mergeCell ref="K26:N26"/>
  </mergeCells>
  <conditionalFormatting sqref="E54:H54 J54:L54">
    <cfRule type="colorScale" priority="6">
      <colorScale>
        <cfvo type="min"/>
        <cfvo type="max"/>
        <color rgb="FFFFEF9C"/>
        <color rgb="FF63BE7B"/>
      </colorScale>
    </cfRule>
  </conditionalFormatting>
  <conditionalFormatting sqref="E68:H68 J68:L68">
    <cfRule type="colorScale" priority="5">
      <colorScale>
        <cfvo type="min"/>
        <cfvo type="max"/>
        <color rgb="FFFFEF9C"/>
        <color rgb="FF63BE7B"/>
      </colorScale>
    </cfRule>
  </conditionalFormatting>
  <conditionalFormatting sqref="E82:H82 J82:L82">
    <cfRule type="colorScale" priority="4">
      <colorScale>
        <cfvo type="min"/>
        <cfvo type="max"/>
        <color rgb="FFFFEF9C"/>
        <color rgb="FF63BE7B"/>
      </colorScale>
    </cfRule>
  </conditionalFormatting>
  <conditionalFormatting sqref="E35:H35 J35">
    <cfRule type="colorScale" priority="2">
      <colorScale>
        <cfvo type="min"/>
        <cfvo type="max"/>
        <color rgb="FFFFEF9C"/>
        <color rgb="FF63BE7B"/>
      </colorScale>
    </cfRule>
  </conditionalFormatting>
  <conditionalFormatting sqref="K35 M35">
    <cfRule type="colorScale" priority="19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I61:I65 I75:I81 J96 I47:I49 I67 I51:I53 M28:M3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6B321-7CD8-4310-9322-7B38E202A4EF}">
  <sheetPr codeName="Sheet2"/>
  <dimension ref="B2:AG81"/>
  <sheetViews>
    <sheetView showGridLines="0" zoomScaleNormal="100" workbookViewId="0">
      <pane xSplit="5" ySplit="1" topLeftCell="F62" activePane="bottomRight" state="frozen"/>
      <selection pane="topRight" activeCell="E1" sqref="E1"/>
      <selection pane="bottomLeft" activeCell="A5" sqref="A5"/>
      <selection pane="bottomRight" activeCell="K88" sqref="K88"/>
    </sheetView>
  </sheetViews>
  <sheetFormatPr defaultRowHeight="15" x14ac:dyDescent="0.25"/>
  <cols>
    <col min="1" max="1" width="4.7109375" customWidth="1"/>
    <col min="2" max="2" width="9.140625" style="10"/>
    <col min="3" max="3" width="15.140625" style="10" bestFit="1" customWidth="1"/>
    <col min="4" max="4" width="9.140625" style="5"/>
    <col min="5" max="5" width="16.5703125" bestFit="1" customWidth="1"/>
    <col min="8" max="11" width="9.140625" bestFit="1" customWidth="1"/>
    <col min="12" max="12" width="9.5703125" customWidth="1"/>
    <col min="13" max="16" width="8.85546875" bestFit="1" customWidth="1"/>
  </cols>
  <sheetData>
    <row r="2" spans="2:33" ht="39" x14ac:dyDescent="0.6">
      <c r="B2" s="75" t="s">
        <v>75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4" spans="2:33" s="14" customFormat="1" x14ac:dyDescent="0.25">
      <c r="B4" s="12" t="s">
        <v>51</v>
      </c>
      <c r="C4" s="12"/>
      <c r="D4" s="1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/>
    </row>
    <row r="5" spans="2:33" x14ac:dyDescent="0.25">
      <c r="B5" s="7" t="s">
        <v>1</v>
      </c>
      <c r="C5" s="7" t="s">
        <v>13</v>
      </c>
      <c r="D5" s="7" t="s">
        <v>2</v>
      </c>
      <c r="E5" s="9" t="s">
        <v>3</v>
      </c>
      <c r="F5" s="9">
        <v>1995</v>
      </c>
      <c r="G5" s="9">
        <v>1996</v>
      </c>
      <c r="H5" s="9">
        <v>1997</v>
      </c>
      <c r="I5" s="9">
        <v>1998</v>
      </c>
      <c r="J5" s="9">
        <v>1999</v>
      </c>
      <c r="K5" s="9">
        <v>2000</v>
      </c>
      <c r="L5" s="9">
        <v>2001</v>
      </c>
      <c r="M5" s="9">
        <v>2002</v>
      </c>
      <c r="N5" s="9">
        <v>2003</v>
      </c>
      <c r="O5" s="9">
        <v>2004</v>
      </c>
      <c r="P5" s="9">
        <v>2005</v>
      </c>
      <c r="Q5" s="9">
        <v>2006</v>
      </c>
      <c r="R5" s="9">
        <v>2007</v>
      </c>
      <c r="S5" s="9">
        <v>2008</v>
      </c>
      <c r="T5" s="9">
        <v>2009</v>
      </c>
      <c r="U5" s="9">
        <v>2010</v>
      </c>
      <c r="V5" s="9">
        <v>2011</v>
      </c>
      <c r="W5" s="9">
        <v>2012</v>
      </c>
      <c r="X5" s="9">
        <v>2013</v>
      </c>
      <c r="Y5" s="9">
        <v>2014</v>
      </c>
      <c r="Z5" s="9">
        <v>2015</v>
      </c>
      <c r="AA5" s="9">
        <v>2016</v>
      </c>
      <c r="AB5" s="9">
        <v>2017</v>
      </c>
      <c r="AC5" s="9">
        <v>2018</v>
      </c>
      <c r="AD5" s="9">
        <v>2019</v>
      </c>
      <c r="AE5" s="9">
        <v>2020</v>
      </c>
    </row>
    <row r="6" spans="2:33" x14ac:dyDescent="0.25">
      <c r="B6" s="6" t="s">
        <v>4</v>
      </c>
      <c r="C6" s="10" t="s">
        <v>5</v>
      </c>
      <c r="D6" s="11" t="s">
        <v>30</v>
      </c>
      <c r="E6" t="s">
        <v>31</v>
      </c>
      <c r="F6" s="1">
        <f>+SUMIF(grunnur!$C$5:$C$16,"Reykjavík",grunnur!G$5:G$16)</f>
        <v>40739</v>
      </c>
      <c r="G6" s="1">
        <f>+SUMIF(grunnur!$C$5:$C$16,"Reykjavík",grunnur!H$5:H$16)</f>
        <v>41256</v>
      </c>
      <c r="H6" s="1">
        <f>+SUMIF(grunnur!$C$5:$C$16,"Reykjavík",grunnur!I$5:I$16)</f>
        <v>41704</v>
      </c>
      <c r="I6" s="1">
        <f>+SUMIF(grunnur!$C$5:$C$16,"Reykjavík",grunnur!J$5:J$16)</f>
        <v>42296</v>
      </c>
      <c r="J6" s="1">
        <f>+SUMIF(grunnur!$C$5:$C$16,"Reykjavík",grunnur!K$5:K$16)</f>
        <v>42839</v>
      </c>
      <c r="K6" s="1">
        <f>+SUMIF(grunnur!$C$5:$C$16,"Reykjavík",grunnur!L$5:L$16)</f>
        <v>43365</v>
      </c>
      <c r="L6" s="1">
        <f>+SUMIF(grunnur!$C$5:$C$16,"Reykjavík",grunnur!M$5:M$16)</f>
        <v>43878</v>
      </c>
      <c r="M6" s="1">
        <f>+SUMIF(grunnur!$C$5:$C$16,"Reykjavík",grunnur!N$5:N$16)</f>
        <v>44353</v>
      </c>
      <c r="N6" s="1">
        <f>+SUMIF(grunnur!$C$5:$C$16,"Reykjavík",grunnur!O$5:O$16)</f>
        <v>45076</v>
      </c>
      <c r="O6" s="1">
        <f>+SUMIF(grunnur!$C$5:$C$16,"Reykjavík",grunnur!P$5:P$16)</f>
        <v>46131</v>
      </c>
      <c r="P6" s="1">
        <f>+SUMIF(grunnur!$C$5:$C$16,"Reykjavík",grunnur!Q$5:Q$16)</f>
        <v>47036</v>
      </c>
      <c r="Q6" s="1">
        <f>+SUMIF(grunnur!$C$5:$C$16,"Reykjavík",grunnur!R$5:R$16)</f>
        <v>47721</v>
      </c>
      <c r="R6" s="1">
        <f>+SUMIF(grunnur!$C$5:$C$16,"Reykjavík",grunnur!S$5:S$16)</f>
        <v>48523</v>
      </c>
      <c r="S6" s="1">
        <f>+SUMIF(grunnur!$C$5:$C$16,"Reykjavík",grunnur!T$5:T$16)</f>
        <v>49190</v>
      </c>
      <c r="T6" s="1">
        <f>+SUMIF(grunnur!$C$5:$C$16,"Reykjavík",grunnur!U$5:U$16)</f>
        <v>49638</v>
      </c>
      <c r="U6" s="1">
        <f>+SUMIF(grunnur!$C$5:$C$16,"Reykjavík",grunnur!V$5:V$16)</f>
        <v>49721</v>
      </c>
      <c r="V6" s="1">
        <f>+SUMIF(grunnur!$C$5:$C$16,"Reykjavík",grunnur!W$5:W$16)</f>
        <v>50149</v>
      </c>
      <c r="W6" s="1">
        <f>+SUMIF(grunnur!$C$5:$C$16,"Reykjavík",grunnur!X$5:X$16)</f>
        <v>50155</v>
      </c>
      <c r="X6" s="1">
        <f>+SUMIF(grunnur!$C$5:$C$16,"Reykjavík",grunnur!Y$5:Y$16)</f>
        <v>50251</v>
      </c>
      <c r="Y6" s="1">
        <f>+SUMIF(grunnur!$C$5:$C$16,"Reykjavík",grunnur!Z$5:Z$16)</f>
        <v>50502</v>
      </c>
      <c r="Z6" s="1">
        <f>+SUMIF(grunnur!$C$5:$C$16,"Reykjavík",grunnur!AA$5:AA$16)</f>
        <v>50896</v>
      </c>
      <c r="AA6" s="1">
        <f>+SUMIF(grunnur!$C$5:$C$16,"Reykjavík",grunnur!AB$5:AB$16)</f>
        <v>51158</v>
      </c>
      <c r="AB6" s="1">
        <f>+SUMIF(grunnur!$C$5:$C$16,"Reykjavík",grunnur!AC$5:AC$16)</f>
        <v>51793</v>
      </c>
      <c r="AC6" s="1">
        <f>+SUMIF(grunnur!$C$5:$C$16,"Reykjavík",grunnur!AD$5:AD$16)</f>
        <v>52115</v>
      </c>
      <c r="AD6" s="1">
        <f>+SUMIF(grunnur!$C$5:$C$16,"Reykjavík",grunnur!AE$5:AE$16)</f>
        <v>52657</v>
      </c>
      <c r="AE6" s="1">
        <f>+SUMIF(grunnur!$C$5:$C$16,"Reykjavík",grunnur!AF$5:AF$16)</f>
        <v>53700</v>
      </c>
      <c r="AG6" s="18"/>
    </row>
    <row r="7" spans="2:33" x14ac:dyDescent="0.25">
      <c r="B7" s="10">
        <v>1000</v>
      </c>
      <c r="C7" s="10" t="s">
        <v>6</v>
      </c>
      <c r="D7" s="11" t="s">
        <v>30</v>
      </c>
      <c r="E7" t="s">
        <v>31</v>
      </c>
      <c r="F7" s="1">
        <f>+SUMIF(grunnur!$C$5:$C$16,"Kópavogur",grunnur!G$5:G$16)</f>
        <v>6105</v>
      </c>
      <c r="G7" s="1">
        <f>+SUMIF(grunnur!$C$5:$C$16,"Kópavogur",grunnur!H$5:H$16)</f>
        <v>6457</v>
      </c>
      <c r="H7" s="1">
        <f>+SUMIF(grunnur!$C$5:$C$16,"Kópavogur",grunnur!I$5:I$16)</f>
        <v>6906</v>
      </c>
      <c r="I7" s="1">
        <f>+SUMIF(grunnur!$C$5:$C$16,"Kópavogur",grunnur!J$5:J$16)</f>
        <v>7359</v>
      </c>
      <c r="J7" s="1">
        <f>+SUMIF(grunnur!$C$5:$C$16,"Kópavogur",grunnur!K$5:K$16)</f>
        <v>7767</v>
      </c>
      <c r="K7" s="1">
        <f>+SUMIF(grunnur!$C$5:$C$16,"Kópavogur",grunnur!L$5:L$16)</f>
        <v>8052</v>
      </c>
      <c r="L7" s="1">
        <f>+SUMIF(grunnur!$C$5:$C$16,"Kópavogur",grunnur!M$5:M$16)</f>
        <v>8336</v>
      </c>
      <c r="M7" s="1">
        <f>+SUMIF(grunnur!$C$5:$C$16,"Kópavogur",grunnur!N$5:N$16)</f>
        <v>8770</v>
      </c>
      <c r="N7" s="1">
        <f>+SUMIF(grunnur!$C$5:$C$16,"Kópavogur",grunnur!O$5:O$16)</f>
        <v>9002</v>
      </c>
      <c r="O7" s="1">
        <f>+SUMIF(grunnur!$C$5:$C$16,"Kópavogur",grunnur!P$5:P$16)</f>
        <v>9249</v>
      </c>
      <c r="P7" s="1">
        <f>+SUMIF(grunnur!$C$5:$C$16,"Kópavogur",grunnur!Q$5:Q$16)</f>
        <v>9582</v>
      </c>
      <c r="Q7" s="1">
        <f>+SUMIF(grunnur!$C$5:$C$16,"Kópavogur",grunnur!R$5:R$16)</f>
        <v>9946</v>
      </c>
      <c r="R7" s="1">
        <f>+SUMIF(grunnur!$C$5:$C$16,"Kópavogur",grunnur!S$5:S$16)</f>
        <v>10538</v>
      </c>
      <c r="S7" s="1">
        <f>+SUMIF(grunnur!$C$5:$C$16,"Kópavogur",grunnur!T$5:T$16)</f>
        <v>11104</v>
      </c>
      <c r="T7" s="1">
        <f>+SUMIF(grunnur!$C$5:$C$16,"Kópavogur",grunnur!U$5:U$16)</f>
        <v>11524</v>
      </c>
      <c r="U7" s="1">
        <f>+SUMIF(grunnur!$C$5:$C$16,"Kópavogur",grunnur!V$5:V$16)</f>
        <v>11563</v>
      </c>
      <c r="V7" s="1">
        <f>+SUMIF(grunnur!$C$5:$C$16,"Kópavogur",grunnur!W$5:W$16)</f>
        <v>11682</v>
      </c>
      <c r="W7" s="1">
        <f>+SUMIF(grunnur!$C$5:$C$16,"Kópavogur",grunnur!X$5:X$16)</f>
        <v>11865</v>
      </c>
      <c r="X7" s="1">
        <f>+SUMIF(grunnur!$C$5:$C$16,"Kópavogur",grunnur!Y$5:Y$16)</f>
        <v>11948</v>
      </c>
      <c r="Y7" s="1">
        <f>+SUMIF(grunnur!$C$5:$C$16,"Kópavogur",grunnur!Z$5:Z$16)</f>
        <v>12165</v>
      </c>
      <c r="Z7" s="1">
        <f>+SUMIF(grunnur!$C$5:$C$16,"Kópavogur",grunnur!AA$5:AA$16)</f>
        <v>12496</v>
      </c>
      <c r="AA7" s="1">
        <f>+SUMIF(grunnur!$C$5:$C$16,"Kópavogur",grunnur!AB$5:AB$16)</f>
        <v>12806</v>
      </c>
      <c r="AB7" s="1">
        <f>+SUMIF(grunnur!$C$5:$C$16,"Kópavogur",grunnur!AC$5:AC$16)</f>
        <v>12974</v>
      </c>
      <c r="AC7" s="1">
        <f>+SUMIF(grunnur!$C$5:$C$16,"Kópavogur",grunnur!AD$5:AD$16)</f>
        <v>13243</v>
      </c>
      <c r="AD7" s="1">
        <f>+SUMIF(grunnur!$C$5:$C$16,"Kópavogur",grunnur!AE$5:AE$16)</f>
        <v>13657</v>
      </c>
      <c r="AE7" s="1">
        <f>+SUMIF(grunnur!$C$5:$C$16,"Kópavogur",grunnur!AF$5:AF$16)</f>
        <v>14063</v>
      </c>
      <c r="AG7" s="18"/>
    </row>
    <row r="8" spans="2:33" x14ac:dyDescent="0.25">
      <c r="B8" s="10">
        <v>1100</v>
      </c>
      <c r="C8" s="10" t="s">
        <v>12</v>
      </c>
      <c r="D8" s="11" t="s">
        <v>30</v>
      </c>
      <c r="E8" t="s">
        <v>31</v>
      </c>
      <c r="F8" s="1">
        <f>+SUMIF(grunnur!$C$5:$C$16,"Seltjarnarnesbær",grunnur!G$5:G$16)</f>
        <v>1490</v>
      </c>
      <c r="G8" s="1">
        <f>+SUMIF(grunnur!$C$5:$C$16,"Seltjarnarnesbær",grunnur!H$5:H$16)</f>
        <v>1504</v>
      </c>
      <c r="H8" s="1">
        <f>+SUMIF(grunnur!$C$5:$C$16,"Seltjarnarnesbær",grunnur!I$5:I$16)</f>
        <v>1528</v>
      </c>
      <c r="I8" s="1">
        <f>+SUMIF(grunnur!$C$5:$C$16,"Seltjarnarnesbær",grunnur!J$5:J$16)</f>
        <v>1551</v>
      </c>
      <c r="J8" s="1">
        <f>+SUMIF(grunnur!$C$5:$C$16,"Seltjarnarnesbær",grunnur!K$5:K$16)</f>
        <v>1557</v>
      </c>
      <c r="K8" s="1">
        <f>+SUMIF(grunnur!$C$5:$C$16,"Seltjarnarnesbær",grunnur!L$5:L$16)</f>
        <v>1563</v>
      </c>
      <c r="L8" s="1">
        <f>+SUMIF(grunnur!$C$5:$C$16,"Seltjarnarnesbær",grunnur!M$5:M$16)</f>
        <v>1575</v>
      </c>
      <c r="M8" s="1">
        <f>+SUMIF(grunnur!$C$5:$C$16,"Seltjarnarnesbær",grunnur!N$5:N$16)</f>
        <v>1585</v>
      </c>
      <c r="N8" s="1">
        <f>+SUMIF(grunnur!$C$5:$C$16,"Seltjarnarnesbær",grunnur!O$5:O$16)</f>
        <v>1586</v>
      </c>
      <c r="O8" s="1">
        <f>+SUMIF(grunnur!$C$5:$C$16,"Seltjarnarnesbær",grunnur!P$5:P$16)</f>
        <v>1588</v>
      </c>
      <c r="P8" s="1">
        <f>+SUMIF(grunnur!$C$5:$C$16,"Seltjarnarnesbær",grunnur!Q$5:Q$16)</f>
        <v>1590</v>
      </c>
      <c r="Q8" s="1">
        <f>+SUMIF(grunnur!$C$5:$C$16,"Seltjarnarnesbær",grunnur!R$5:R$16)</f>
        <v>1588</v>
      </c>
      <c r="R8" s="1">
        <f>+SUMIF(grunnur!$C$5:$C$16,"Seltjarnarnesbær",grunnur!S$5:S$16)</f>
        <v>1589</v>
      </c>
      <c r="S8" s="1">
        <f>+SUMIF(grunnur!$C$5:$C$16,"Seltjarnarnesbær",grunnur!T$5:T$16)</f>
        <v>1588</v>
      </c>
      <c r="T8" s="1">
        <f>+SUMIF(grunnur!$C$5:$C$16,"Seltjarnarnesbær",grunnur!U$5:U$16)</f>
        <v>1586</v>
      </c>
      <c r="U8" s="1">
        <f>+SUMIF(grunnur!$C$5:$C$16,"Seltjarnarnesbær",grunnur!V$5:V$16)</f>
        <v>1615</v>
      </c>
      <c r="V8" s="1">
        <f>+SUMIF(grunnur!$C$5:$C$16,"Seltjarnarnesbær",grunnur!W$5:W$16)</f>
        <v>1615</v>
      </c>
      <c r="W8" s="1">
        <f>+SUMIF(grunnur!$C$5:$C$16,"Seltjarnarnesbær",grunnur!X$5:X$16)</f>
        <v>1617</v>
      </c>
      <c r="X8" s="1">
        <f>+SUMIF(grunnur!$C$5:$C$16,"Seltjarnarnesbær",grunnur!Y$5:Y$16)</f>
        <v>1615</v>
      </c>
      <c r="Y8" s="1">
        <f>+SUMIF(grunnur!$C$5:$C$16,"Seltjarnarnesbær",grunnur!Z$5:Z$16)</f>
        <v>1616</v>
      </c>
      <c r="Z8" s="1">
        <f>+SUMIF(grunnur!$C$5:$C$16,"Seltjarnarnesbær",grunnur!AA$5:AA$16)</f>
        <v>1646</v>
      </c>
      <c r="AA8" s="1">
        <f>+SUMIF(grunnur!$C$5:$C$16,"Seltjarnarnesbær",grunnur!AB$5:AB$16)</f>
        <v>1670</v>
      </c>
      <c r="AB8" s="1">
        <f>+SUMIF(grunnur!$C$5:$C$16,"Seltjarnarnesbær",grunnur!AC$5:AC$16)</f>
        <v>1711</v>
      </c>
      <c r="AC8" s="1">
        <f>+SUMIF(grunnur!$C$5:$C$16,"Seltjarnarnesbær",grunnur!AD$5:AD$16)</f>
        <v>1703</v>
      </c>
      <c r="AD8" s="1">
        <f>+SUMIF(grunnur!$C$5:$C$16,"Seltjarnarnesbær",grunnur!AE$5:AE$16)</f>
        <v>1719</v>
      </c>
      <c r="AE8" s="1">
        <f>+SUMIF(grunnur!$C$5:$C$16,"Seltjarnarnesbær",grunnur!AF$5:AF$16)</f>
        <v>1727</v>
      </c>
      <c r="AG8" s="18"/>
    </row>
    <row r="9" spans="2:33" x14ac:dyDescent="0.25">
      <c r="B9" s="10">
        <v>1300</v>
      </c>
      <c r="C9" s="10" t="s">
        <v>8</v>
      </c>
      <c r="D9" s="11" t="s">
        <v>30</v>
      </c>
      <c r="E9" t="s">
        <v>31</v>
      </c>
      <c r="F9" s="1">
        <f>+SUMIF(grunnur!$C$5:$C$16,"Garðabær",grunnur!G$5:G$16)</f>
        <v>2628</v>
      </c>
      <c r="G9" s="1">
        <f>+SUMIF(grunnur!$C$5:$C$16,"Garðabær",grunnur!H$5:H$16)</f>
        <v>2732</v>
      </c>
      <c r="H9" s="1">
        <f>+SUMIF(grunnur!$C$5:$C$16,"Garðabær",grunnur!I$5:I$16)</f>
        <v>2761</v>
      </c>
      <c r="I9" s="1">
        <f>+SUMIF(grunnur!$C$5:$C$16,"Garðabær",grunnur!J$5:J$16)</f>
        <v>2789</v>
      </c>
      <c r="J9" s="1">
        <f>+SUMIF(grunnur!$C$5:$C$16,"Garðabær",grunnur!K$5:K$16)</f>
        <v>2810</v>
      </c>
      <c r="K9" s="1">
        <f>+SUMIF(grunnur!$C$5:$C$16,"Garðabær",grunnur!L$5:L$16)</f>
        <v>2832</v>
      </c>
      <c r="L9" s="1">
        <f>+SUMIF(grunnur!$C$5:$C$16,"Garðabær",grunnur!M$5:M$16)</f>
        <v>2958</v>
      </c>
      <c r="M9" s="1">
        <f>+SUMIF(grunnur!$C$5:$C$16,"Garðabær",grunnur!N$5:N$16)</f>
        <v>3164</v>
      </c>
      <c r="N9" s="1">
        <f>+SUMIF(grunnur!$C$5:$C$16,"Garðabær",grunnur!O$5:O$16)</f>
        <v>3260</v>
      </c>
      <c r="O9" s="1">
        <f>+SUMIF(grunnur!$C$5:$C$16,"Garðabær",grunnur!P$5:P$16)</f>
        <v>3403</v>
      </c>
      <c r="P9" s="1">
        <f>+SUMIF(grunnur!$C$5:$C$16,"Garðabær",grunnur!Q$5:Q$16)</f>
        <v>3666</v>
      </c>
      <c r="Q9" s="1">
        <f>+SUMIF(grunnur!$C$5:$C$16,"Garðabær",grunnur!R$5:R$16)</f>
        <v>3802</v>
      </c>
      <c r="R9" s="1">
        <f>+SUMIF(grunnur!$C$5:$C$16,"Garðabær",grunnur!S$5:S$16)</f>
        <v>4152</v>
      </c>
      <c r="S9" s="1">
        <f>+SUMIF(grunnur!$C$5:$C$16,"Garðabær",grunnur!T$5:T$16)</f>
        <v>4383</v>
      </c>
      <c r="T9" s="1">
        <f>+SUMIF(grunnur!$C$5:$C$16,"Garðabær",grunnur!U$5:U$16)</f>
        <v>4695</v>
      </c>
      <c r="U9" s="1">
        <f>+SUMIF(grunnur!$C$5:$C$16,"Garðabær",grunnur!V$5:V$16)</f>
        <v>4766</v>
      </c>
      <c r="V9" s="1">
        <f>+SUMIF(grunnur!$C$5:$C$16,"Garðabær",grunnur!W$5:W$16)</f>
        <v>4799</v>
      </c>
      <c r="W9" s="1">
        <f>+SUMIF(grunnur!$C$5:$C$16,"Garðabær",grunnur!X$5:X$16)</f>
        <v>4820</v>
      </c>
      <c r="X9" s="1">
        <f>+SUMIF(grunnur!$C$5:$C$16,"Garðabær",grunnur!Y$5:Y$16)</f>
        <v>4841</v>
      </c>
      <c r="Y9" s="1">
        <f>+SUMIF(grunnur!$C$5:$C$16,"Garðabær",grunnur!Z$5:Z$16)</f>
        <v>4937</v>
      </c>
      <c r="Z9" s="1">
        <f>+SUMIF(grunnur!$C$5:$C$16,"Garðabær",grunnur!AA$5:AA$16)</f>
        <v>5013</v>
      </c>
      <c r="AA9" s="1">
        <f>+SUMIF(grunnur!$C$5:$C$16,"Garðabær",grunnur!AB$5:AB$16)</f>
        <v>5162</v>
      </c>
      <c r="AB9" s="1">
        <f>+SUMIF(grunnur!$C$5:$C$16,"Garðabær",grunnur!AC$5:AC$16)</f>
        <v>5375</v>
      </c>
      <c r="AC9" s="1">
        <f>+SUMIF(grunnur!$C$5:$C$16,"Garðabær",grunnur!AD$5:AD$16)</f>
        <v>5558</v>
      </c>
      <c r="AD9" s="1">
        <f>+SUMIF(grunnur!$C$5:$C$16,"Garðabær",grunnur!AE$5:AE$16)</f>
        <v>5781</v>
      </c>
      <c r="AE9" s="1">
        <f>+SUMIF(grunnur!$C$5:$C$16,"Garðabær",grunnur!AF$5:AF$16)</f>
        <v>6149</v>
      </c>
      <c r="AG9" s="18"/>
    </row>
    <row r="10" spans="2:33" x14ac:dyDescent="0.25">
      <c r="B10" s="10">
        <v>1400</v>
      </c>
      <c r="C10" s="10" t="s">
        <v>9</v>
      </c>
      <c r="D10" s="11" t="s">
        <v>30</v>
      </c>
      <c r="E10" t="s">
        <v>31</v>
      </c>
      <c r="F10" s="1">
        <f>+SUMIF(grunnur!$C$5:$C$16,"Hafnarfjörður",grunnur!G$5:G$16)</f>
        <v>5536</v>
      </c>
      <c r="G10" s="1">
        <f>+SUMIF(grunnur!$C$5:$C$16,"Hafnarfjörður",grunnur!H$5:H$16)</f>
        <v>5671</v>
      </c>
      <c r="H10" s="1">
        <f>+SUMIF(grunnur!$C$5:$C$16,"Hafnarfjörður",grunnur!I$5:I$16)</f>
        <v>5833</v>
      </c>
      <c r="I10" s="1">
        <f>+SUMIF(grunnur!$C$5:$C$16,"Hafnarfjörður",grunnur!J$5:J$16)</f>
        <v>5882</v>
      </c>
      <c r="J10" s="1">
        <f>+SUMIF(grunnur!$C$5:$C$16,"Hafnarfjörður",grunnur!K$5:K$16)</f>
        <v>5933</v>
      </c>
      <c r="K10" s="1">
        <f>+SUMIF(grunnur!$C$5:$C$16,"Hafnarfjörður",grunnur!L$5:L$16)</f>
        <v>6103</v>
      </c>
      <c r="L10" s="1">
        <f>+SUMIF(grunnur!$C$5:$C$16,"Hafnarfjörður",grunnur!M$5:M$16)</f>
        <v>6294</v>
      </c>
      <c r="M10" s="1">
        <f>+SUMIF(grunnur!$C$5:$C$16,"Hafnarfjörður",grunnur!N$5:N$16)</f>
        <v>6583</v>
      </c>
      <c r="N10" s="1">
        <f>+SUMIF(grunnur!$C$5:$C$16,"Hafnarfjörður",grunnur!O$5:O$16)</f>
        <v>6847</v>
      </c>
      <c r="O10" s="1">
        <f>+SUMIF(grunnur!$C$5:$C$16,"Hafnarfjörður",grunnur!P$5:P$16)</f>
        <v>7128</v>
      </c>
      <c r="P10" s="1">
        <f>+SUMIF(grunnur!$C$5:$C$16,"Hafnarfjörður",grunnur!Q$5:Q$16)</f>
        <v>7396</v>
      </c>
      <c r="Q10" s="1">
        <f>+SUMIF(grunnur!$C$5:$C$16,"Hafnarfjörður",grunnur!R$5:R$16)</f>
        <v>7739</v>
      </c>
      <c r="R10" s="1">
        <f>+SUMIF(grunnur!$C$5:$C$16,"Hafnarfjörður",grunnur!S$5:S$16)</f>
        <v>8255</v>
      </c>
      <c r="S10" s="1">
        <f>+SUMIF(grunnur!$C$5:$C$16,"Hafnarfjörður",grunnur!T$5:T$16)</f>
        <v>8644</v>
      </c>
      <c r="T10" s="1">
        <f>+SUMIF(grunnur!$C$5:$C$16,"Hafnarfjörður",grunnur!U$5:U$16)</f>
        <v>9244</v>
      </c>
      <c r="U10" s="1">
        <f>+SUMIF(grunnur!$C$5:$C$16,"Hafnarfjörður",grunnur!V$5:V$16)</f>
        <v>9342</v>
      </c>
      <c r="V10" s="1">
        <f>+SUMIF(grunnur!$C$5:$C$16,"Hafnarfjörður",grunnur!W$5:W$16)</f>
        <v>9422</v>
      </c>
      <c r="W10" s="1">
        <f>+SUMIF(grunnur!$C$5:$C$16,"Hafnarfjörður",grunnur!X$5:X$16)</f>
        <v>9474</v>
      </c>
      <c r="X10" s="1">
        <f>+SUMIF(grunnur!$C$5:$C$16,"Hafnarfjörður",grunnur!Y$5:Y$16)</f>
        <v>9570</v>
      </c>
      <c r="Y10" s="1">
        <f>+SUMIF(grunnur!$C$5:$C$16,"Hafnarfjörður",grunnur!Z$5:Z$16)</f>
        <v>9622</v>
      </c>
      <c r="Z10" s="1">
        <f>+SUMIF(grunnur!$C$5:$C$16,"Hafnarfjörður",grunnur!AA$5:AA$16)</f>
        <v>9733</v>
      </c>
      <c r="AA10" s="1">
        <f>+SUMIF(grunnur!$C$5:$C$16,"Hafnarfjörður",grunnur!AB$5:AB$16)</f>
        <v>9952</v>
      </c>
      <c r="AB10" s="1">
        <f>+SUMIF(grunnur!$C$5:$C$16,"Hafnarfjörður",grunnur!AC$5:AC$16)</f>
        <v>10057</v>
      </c>
      <c r="AC10" s="1">
        <f>+SUMIF(grunnur!$C$5:$C$16,"Hafnarfjörður",grunnur!AD$5:AD$16)</f>
        <v>10189</v>
      </c>
      <c r="AD10" s="1">
        <f>+SUMIF(grunnur!$C$5:$C$16,"Hafnarfjörður",grunnur!AE$5:AE$16)</f>
        <v>10229</v>
      </c>
      <c r="AE10" s="1">
        <f>+SUMIF(grunnur!$C$5:$C$16,"Hafnarfjörður",grunnur!AF$5:AF$16)</f>
        <v>10255</v>
      </c>
      <c r="AG10" s="18"/>
    </row>
    <row r="11" spans="2:33" x14ac:dyDescent="0.25">
      <c r="B11" s="10">
        <v>1604</v>
      </c>
      <c r="C11" s="10" t="s">
        <v>10</v>
      </c>
      <c r="D11" s="11" t="s">
        <v>30</v>
      </c>
      <c r="E11" t="s">
        <v>31</v>
      </c>
      <c r="F11" s="1">
        <f>+SUMIF(grunnur!$C$5:$C$16,"Mosfellsbær",grunnur!G$5:G$16)</f>
        <v>1477</v>
      </c>
      <c r="G11" s="1">
        <f>+SUMIF(grunnur!$C$5:$C$16,"Mosfellsbær",grunnur!H$5:H$16)</f>
        <v>1534</v>
      </c>
      <c r="H11" s="1">
        <f>+SUMIF(grunnur!$C$5:$C$16,"Mosfellsbær",grunnur!I$5:I$16)</f>
        <v>1566</v>
      </c>
      <c r="I11" s="1">
        <f>+SUMIF(grunnur!$C$5:$C$16,"Mosfellsbær",grunnur!J$5:J$16)</f>
        <v>1624</v>
      </c>
      <c r="J11" s="1">
        <f>+SUMIF(grunnur!$C$5:$C$16,"Mosfellsbær",grunnur!K$5:K$16)</f>
        <v>1718</v>
      </c>
      <c r="K11" s="1">
        <f>+SUMIF(grunnur!$C$5:$C$16,"Mosfellsbær",grunnur!L$5:L$16)</f>
        <v>1776</v>
      </c>
      <c r="L11" s="1">
        <f>+SUMIF(grunnur!$C$5:$C$16,"Mosfellsbær",grunnur!M$5:M$16)</f>
        <v>1836</v>
      </c>
      <c r="M11" s="1">
        <f>+SUMIF(grunnur!$C$5:$C$16,"Mosfellsbær",grunnur!N$5:N$16)</f>
        <v>1911</v>
      </c>
      <c r="N11" s="1">
        <f>+SUMIF(grunnur!$C$5:$C$16,"Mosfellsbær",grunnur!O$5:O$16)</f>
        <v>1977</v>
      </c>
      <c r="O11" s="1">
        <f>+SUMIF(grunnur!$C$5:$C$16,"Mosfellsbær",grunnur!P$5:P$16)</f>
        <v>2083</v>
      </c>
      <c r="P11" s="1">
        <f>+SUMIF(grunnur!$C$5:$C$16,"Mosfellsbær",grunnur!Q$5:Q$16)</f>
        <v>2205</v>
      </c>
      <c r="Q11" s="1">
        <f>+SUMIF(grunnur!$C$5:$C$16,"Mosfellsbær",grunnur!R$5:R$16)</f>
        <v>2356</v>
      </c>
      <c r="R11" s="1">
        <f>+SUMIF(grunnur!$C$5:$C$16,"Mosfellsbær",grunnur!S$5:S$16)</f>
        <v>2478</v>
      </c>
      <c r="S11" s="1">
        <f>+SUMIF(grunnur!$C$5:$C$16,"Mosfellsbær",grunnur!T$5:T$16)</f>
        <v>2627</v>
      </c>
      <c r="T11" s="1">
        <f>+SUMIF(grunnur!$C$5:$C$16,"Mosfellsbær",grunnur!U$5:U$16)</f>
        <v>2817</v>
      </c>
      <c r="U11" s="1">
        <f>+SUMIF(grunnur!$C$5:$C$16,"Mosfellsbær",grunnur!V$5:V$16)</f>
        <v>2899</v>
      </c>
      <c r="V11" s="1">
        <f>+SUMIF(grunnur!$C$5:$C$16,"Mosfellsbær",grunnur!W$5:W$16)</f>
        <v>2940</v>
      </c>
      <c r="W11" s="1">
        <f>+SUMIF(grunnur!$C$5:$C$16,"Mosfellsbær",grunnur!X$5:X$16)</f>
        <v>2948</v>
      </c>
      <c r="X11" s="1">
        <f>+SUMIF(grunnur!$C$5:$C$16,"Mosfellsbær",grunnur!Y$5:Y$16)</f>
        <v>2955</v>
      </c>
      <c r="Y11" s="1">
        <f>+SUMIF(grunnur!$C$5:$C$16,"Mosfellsbær",grunnur!Z$5:Z$16)</f>
        <v>2982</v>
      </c>
      <c r="Z11" s="1">
        <f>+SUMIF(grunnur!$C$5:$C$16,"Mosfellsbær",grunnur!AA$5:AA$16)</f>
        <v>2999</v>
      </c>
      <c r="AA11" s="1">
        <f>+SUMIF(grunnur!$C$5:$C$16,"Mosfellsbær",grunnur!AB$5:AB$16)</f>
        <v>3051</v>
      </c>
      <c r="AB11" s="1">
        <f>+SUMIF(grunnur!$C$5:$C$16,"Mosfellsbær",grunnur!AC$5:AC$16)</f>
        <v>3192</v>
      </c>
      <c r="AC11" s="1">
        <f>+SUMIF(grunnur!$C$5:$C$16,"Mosfellsbær",grunnur!AD$5:AD$16)</f>
        <v>3593</v>
      </c>
      <c r="AD11" s="1">
        <f>+SUMIF(grunnur!$C$5:$C$16,"Mosfellsbær",grunnur!AE$5:AE$16)</f>
        <v>3789</v>
      </c>
      <c r="AE11" s="1">
        <f>+SUMIF(grunnur!$C$5:$C$16,"Mosfellsbær",grunnur!AF$5:AF$16)</f>
        <v>4035</v>
      </c>
      <c r="AG11" s="18"/>
    </row>
    <row r="12" spans="2:33" x14ac:dyDescent="0.25">
      <c r="B12" s="15">
        <v>1606</v>
      </c>
      <c r="C12" s="15" t="s">
        <v>11</v>
      </c>
      <c r="D12" s="16" t="s">
        <v>30</v>
      </c>
      <c r="E12" s="17" t="s">
        <v>31</v>
      </c>
      <c r="F12" s="3">
        <f>+SUMIF(grunnur!$C$5:$C$16,"Kjósarhreppur",grunnur!G$5:G$16)</f>
        <v>76</v>
      </c>
      <c r="G12" s="3">
        <f>+SUMIF(grunnur!$C$5:$C$16,"Kjósarhreppur",grunnur!H$5:H$16)</f>
        <v>71</v>
      </c>
      <c r="H12" s="3">
        <f>+SUMIF(grunnur!$C$5:$C$16,"Kjósarhreppur",grunnur!I$5:I$16)</f>
        <v>70</v>
      </c>
      <c r="I12" s="3">
        <f>+SUMIF(grunnur!$C$5:$C$16,"Kjósarhreppur",grunnur!J$5:J$16)</f>
        <v>70</v>
      </c>
      <c r="J12" s="3">
        <f>+SUMIF(grunnur!$C$5:$C$16,"Kjósarhreppur",grunnur!K$5:K$16)</f>
        <v>69</v>
      </c>
      <c r="K12" s="3">
        <f>+SUMIF(grunnur!$C$5:$C$16,"Kjósarhreppur",grunnur!L$5:L$16)</f>
        <v>69</v>
      </c>
      <c r="L12" s="3">
        <f>+SUMIF(grunnur!$C$5:$C$16,"Kjósarhreppur",grunnur!M$5:M$16)</f>
        <v>68</v>
      </c>
      <c r="M12" s="3">
        <f>+SUMIF(grunnur!$C$5:$C$16,"Kjósarhreppur",grunnur!N$5:N$16)</f>
        <v>69</v>
      </c>
      <c r="N12" s="3">
        <f>+SUMIF(grunnur!$C$5:$C$16,"Kjósarhreppur",grunnur!O$5:O$16)</f>
        <v>72</v>
      </c>
      <c r="O12" s="3">
        <f>+SUMIF(grunnur!$C$5:$C$16,"Kjósarhreppur",grunnur!P$5:P$16)</f>
        <v>72</v>
      </c>
      <c r="P12" s="3">
        <f>+SUMIF(grunnur!$C$5:$C$16,"Kjósarhreppur",grunnur!Q$5:Q$16)</f>
        <v>74</v>
      </c>
      <c r="Q12" s="3">
        <f>+SUMIF(grunnur!$C$5:$C$16,"Kjósarhreppur",grunnur!R$5:R$16)</f>
        <v>73</v>
      </c>
      <c r="R12" s="3">
        <f>+SUMIF(grunnur!$C$5:$C$16,"Kjósarhreppur",grunnur!S$5:S$16)</f>
        <v>84</v>
      </c>
      <c r="S12" s="3">
        <f>+SUMIF(grunnur!$C$5:$C$16,"Kjósarhreppur",grunnur!T$5:T$16)</f>
        <v>90</v>
      </c>
      <c r="T12" s="3">
        <f>+SUMIF(grunnur!$C$5:$C$16,"Kjósarhreppur",grunnur!U$5:U$16)</f>
        <v>92</v>
      </c>
      <c r="U12" s="3">
        <f>+SUMIF(grunnur!$C$5:$C$16,"Kjósarhreppur",grunnur!V$5:V$16)</f>
        <v>94</v>
      </c>
      <c r="V12" s="3">
        <f>+SUMIF(grunnur!$C$5:$C$16,"Kjósarhreppur",grunnur!W$5:W$16)</f>
        <v>96</v>
      </c>
      <c r="W12" s="3">
        <f>+SUMIF(grunnur!$C$5:$C$16,"Kjósarhreppur",grunnur!X$5:X$16)</f>
        <v>95</v>
      </c>
      <c r="X12" s="3">
        <f>+SUMIF(grunnur!$C$5:$C$16,"Kjósarhreppur",grunnur!Y$5:Y$16)</f>
        <v>96</v>
      </c>
      <c r="Y12" s="3">
        <f>+SUMIF(grunnur!$C$5:$C$16,"Kjósarhreppur",grunnur!Z$5:Z$16)</f>
        <v>96</v>
      </c>
      <c r="Z12" s="3">
        <f>+SUMIF(grunnur!$C$5:$C$16,"Kjósarhreppur",grunnur!AA$5:AA$16)</f>
        <v>96</v>
      </c>
      <c r="AA12" s="3">
        <f>+SUMIF(grunnur!$C$5:$C$16,"Kjósarhreppur",grunnur!AB$5:AB$16)</f>
        <v>96</v>
      </c>
      <c r="AB12" s="3">
        <f>+SUMIF(grunnur!$C$5:$C$16,"Kjósarhreppur",grunnur!AC$5:AC$16)</f>
        <v>98</v>
      </c>
      <c r="AC12" s="3">
        <f>+SUMIF(grunnur!$C$5:$C$16,"Kjósarhreppur",grunnur!AD$5:AD$16)</f>
        <v>99</v>
      </c>
      <c r="AD12" s="3">
        <f>+SUMIF(grunnur!$C$5:$C$16,"Kjósarhreppur",grunnur!AE$5:AE$16)</f>
        <v>102</v>
      </c>
      <c r="AE12" s="3">
        <f>+SUMIF(grunnur!$C$5:$C$16,"Kjósarhreppur",grunnur!AF$5:AF$16)</f>
        <v>104</v>
      </c>
      <c r="AG12" s="18"/>
    </row>
    <row r="13" spans="2:33" x14ac:dyDescent="0.25">
      <c r="C13" s="10" t="s">
        <v>14</v>
      </c>
      <c r="D13" s="11" t="s">
        <v>30</v>
      </c>
      <c r="E13" t="s">
        <v>31</v>
      </c>
      <c r="F13" s="1">
        <f t="shared" ref="F13:AD13" si="0">+SUM(F6:F12)</f>
        <v>58051</v>
      </c>
      <c r="G13" s="1">
        <f t="shared" si="0"/>
        <v>59225</v>
      </c>
      <c r="H13" s="1">
        <f t="shared" si="0"/>
        <v>60368</v>
      </c>
      <c r="I13" s="1">
        <f t="shared" si="0"/>
        <v>61571</v>
      </c>
      <c r="J13" s="1">
        <f t="shared" si="0"/>
        <v>62693</v>
      </c>
      <c r="K13" s="1">
        <f t="shared" si="0"/>
        <v>63760</v>
      </c>
      <c r="L13" s="1">
        <f t="shared" si="0"/>
        <v>64945</v>
      </c>
      <c r="M13" s="1">
        <f t="shared" si="0"/>
        <v>66435</v>
      </c>
      <c r="N13" s="1">
        <f t="shared" si="0"/>
        <v>67820</v>
      </c>
      <c r="O13" s="1">
        <f t="shared" si="0"/>
        <v>69654</v>
      </c>
      <c r="P13" s="1">
        <f t="shared" si="0"/>
        <v>71549</v>
      </c>
      <c r="Q13" s="1">
        <f t="shared" si="0"/>
        <v>73225</v>
      </c>
      <c r="R13" s="1">
        <f t="shared" si="0"/>
        <v>75619</v>
      </c>
      <c r="S13" s="1">
        <f t="shared" si="0"/>
        <v>77626</v>
      </c>
      <c r="T13" s="1">
        <f t="shared" si="0"/>
        <v>79596</v>
      </c>
      <c r="U13" s="1">
        <f t="shared" si="0"/>
        <v>80000</v>
      </c>
      <c r="V13" s="1">
        <f t="shared" si="0"/>
        <v>80703</v>
      </c>
      <c r="W13" s="1">
        <f t="shared" si="0"/>
        <v>80974</v>
      </c>
      <c r="X13" s="1">
        <f t="shared" si="0"/>
        <v>81276</v>
      </c>
      <c r="Y13" s="1">
        <f t="shared" si="0"/>
        <v>81920</v>
      </c>
      <c r="Z13" s="1">
        <f t="shared" si="0"/>
        <v>82879</v>
      </c>
      <c r="AA13" s="1">
        <f t="shared" si="0"/>
        <v>83895</v>
      </c>
      <c r="AB13" s="1">
        <f t="shared" si="0"/>
        <v>85200</v>
      </c>
      <c r="AC13" s="1">
        <f t="shared" si="0"/>
        <v>86500</v>
      </c>
      <c r="AD13" s="1">
        <f t="shared" si="0"/>
        <v>87934</v>
      </c>
      <c r="AE13" s="1">
        <f t="shared" ref="AE13" si="1">+SUM(AE6:AE12)</f>
        <v>90033</v>
      </c>
      <c r="AG13">
        <v>56000</v>
      </c>
    </row>
    <row r="14" spans="2:33" x14ac:dyDescent="0.25">
      <c r="AG14">
        <f>+AG13/AE13</f>
        <v>0.62199415769773303</v>
      </c>
    </row>
    <row r="15" spans="2:33" s="14" customFormat="1" x14ac:dyDescent="0.25">
      <c r="B15" s="12" t="s">
        <v>15</v>
      </c>
      <c r="C15" s="12"/>
      <c r="D15" s="1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/>
    </row>
    <row r="16" spans="2:33" x14ac:dyDescent="0.25">
      <c r="B16" s="7" t="s">
        <v>1</v>
      </c>
      <c r="C16" s="7" t="s">
        <v>13</v>
      </c>
      <c r="D16" s="7" t="s">
        <v>2</v>
      </c>
      <c r="E16" s="9" t="s">
        <v>3</v>
      </c>
      <c r="F16" s="21"/>
      <c r="G16" s="9">
        <v>1996</v>
      </c>
      <c r="H16" s="9">
        <v>1997</v>
      </c>
      <c r="I16" s="9">
        <v>1998</v>
      </c>
      <c r="J16" s="9">
        <v>1999</v>
      </c>
      <c r="K16" s="9">
        <v>2000</v>
      </c>
      <c r="L16" s="9">
        <v>2001</v>
      </c>
      <c r="M16" s="9">
        <v>2002</v>
      </c>
      <c r="N16" s="9">
        <v>2003</v>
      </c>
      <c r="O16" s="9">
        <v>2004</v>
      </c>
      <c r="P16" s="9">
        <v>2005</v>
      </c>
      <c r="Q16" s="9">
        <v>2006</v>
      </c>
      <c r="R16" s="9">
        <v>2007</v>
      </c>
      <c r="S16" s="9">
        <v>2008</v>
      </c>
      <c r="T16" s="9">
        <v>2009</v>
      </c>
      <c r="U16" s="9">
        <v>2010</v>
      </c>
      <c r="V16" s="9">
        <v>2011</v>
      </c>
      <c r="W16" s="9">
        <v>2012</v>
      </c>
      <c r="X16" s="9">
        <v>2013</v>
      </c>
      <c r="Y16" s="9">
        <v>2014</v>
      </c>
      <c r="Z16" s="9">
        <v>2015</v>
      </c>
      <c r="AA16" s="9">
        <v>2016</v>
      </c>
      <c r="AB16" s="9">
        <v>2017</v>
      </c>
      <c r="AC16" s="9">
        <v>2018</v>
      </c>
      <c r="AD16" s="9">
        <v>2019</v>
      </c>
      <c r="AE16" s="9">
        <v>2020</v>
      </c>
    </row>
    <row r="17" spans="2:32" x14ac:dyDescent="0.25">
      <c r="B17" s="6" t="s">
        <v>4</v>
      </c>
      <c r="C17" s="10" t="s">
        <v>5</v>
      </c>
      <c r="D17" s="11" t="s">
        <v>30</v>
      </c>
      <c r="E17" t="s">
        <v>31</v>
      </c>
      <c r="F17" s="1"/>
      <c r="G17" s="1">
        <f t="shared" ref="G17:AE17" si="2">+G6-F6</f>
        <v>517</v>
      </c>
      <c r="H17" s="1">
        <f t="shared" si="2"/>
        <v>448</v>
      </c>
      <c r="I17" s="1">
        <f t="shared" si="2"/>
        <v>592</v>
      </c>
      <c r="J17" s="1">
        <f t="shared" si="2"/>
        <v>543</v>
      </c>
      <c r="K17" s="1">
        <f t="shared" si="2"/>
        <v>526</v>
      </c>
      <c r="L17" s="1">
        <f t="shared" si="2"/>
        <v>513</v>
      </c>
      <c r="M17" s="1">
        <f t="shared" si="2"/>
        <v>475</v>
      </c>
      <c r="N17" s="1">
        <f t="shared" si="2"/>
        <v>723</v>
      </c>
      <c r="O17" s="1">
        <f t="shared" si="2"/>
        <v>1055</v>
      </c>
      <c r="P17" s="1">
        <f t="shared" si="2"/>
        <v>905</v>
      </c>
      <c r="Q17" s="1">
        <f t="shared" si="2"/>
        <v>685</v>
      </c>
      <c r="R17" s="1">
        <f t="shared" si="2"/>
        <v>802</v>
      </c>
      <c r="S17" s="1">
        <f t="shared" si="2"/>
        <v>667</v>
      </c>
      <c r="T17" s="1">
        <f t="shared" si="2"/>
        <v>448</v>
      </c>
      <c r="U17" s="1">
        <f t="shared" si="2"/>
        <v>83</v>
      </c>
      <c r="V17" s="1">
        <f t="shared" si="2"/>
        <v>428</v>
      </c>
      <c r="W17" s="1">
        <f t="shared" si="2"/>
        <v>6</v>
      </c>
      <c r="X17" s="1">
        <f t="shared" si="2"/>
        <v>96</v>
      </c>
      <c r="Y17" s="1">
        <f t="shared" si="2"/>
        <v>251</v>
      </c>
      <c r="Z17" s="1">
        <f t="shared" si="2"/>
        <v>394</v>
      </c>
      <c r="AA17" s="1">
        <f t="shared" si="2"/>
        <v>262</v>
      </c>
      <c r="AB17" s="1">
        <f t="shared" si="2"/>
        <v>635</v>
      </c>
      <c r="AC17" s="1">
        <f t="shared" si="2"/>
        <v>322</v>
      </c>
      <c r="AD17" s="1">
        <f t="shared" si="2"/>
        <v>542</v>
      </c>
      <c r="AE17" s="1">
        <f t="shared" si="2"/>
        <v>1043</v>
      </c>
    </row>
    <row r="18" spans="2:32" x14ac:dyDescent="0.25">
      <c r="B18" s="10">
        <v>1000</v>
      </c>
      <c r="C18" s="10" t="s">
        <v>6</v>
      </c>
      <c r="D18" s="11" t="s">
        <v>30</v>
      </c>
      <c r="E18" t="s">
        <v>31</v>
      </c>
      <c r="F18" s="1"/>
      <c r="G18" s="1">
        <f t="shared" ref="G18:AE18" si="3">+G7-F7</f>
        <v>352</v>
      </c>
      <c r="H18" s="1">
        <f t="shared" si="3"/>
        <v>449</v>
      </c>
      <c r="I18" s="1">
        <f t="shared" si="3"/>
        <v>453</v>
      </c>
      <c r="J18" s="1">
        <f t="shared" si="3"/>
        <v>408</v>
      </c>
      <c r="K18" s="1">
        <f t="shared" si="3"/>
        <v>285</v>
      </c>
      <c r="L18" s="1">
        <f t="shared" si="3"/>
        <v>284</v>
      </c>
      <c r="M18" s="1">
        <f t="shared" si="3"/>
        <v>434</v>
      </c>
      <c r="N18" s="1">
        <f t="shared" si="3"/>
        <v>232</v>
      </c>
      <c r="O18" s="1">
        <f t="shared" si="3"/>
        <v>247</v>
      </c>
      <c r="P18" s="1">
        <f t="shared" si="3"/>
        <v>333</v>
      </c>
      <c r="Q18" s="1">
        <f t="shared" si="3"/>
        <v>364</v>
      </c>
      <c r="R18" s="1">
        <f t="shared" si="3"/>
        <v>592</v>
      </c>
      <c r="S18" s="1">
        <f t="shared" si="3"/>
        <v>566</v>
      </c>
      <c r="T18" s="1">
        <f t="shared" si="3"/>
        <v>420</v>
      </c>
      <c r="U18" s="1">
        <f t="shared" si="3"/>
        <v>39</v>
      </c>
      <c r="V18" s="1">
        <f t="shared" si="3"/>
        <v>119</v>
      </c>
      <c r="W18" s="1">
        <f t="shared" si="3"/>
        <v>183</v>
      </c>
      <c r="X18" s="1">
        <f t="shared" si="3"/>
        <v>83</v>
      </c>
      <c r="Y18" s="1">
        <f t="shared" si="3"/>
        <v>217</v>
      </c>
      <c r="Z18" s="1">
        <f t="shared" si="3"/>
        <v>331</v>
      </c>
      <c r="AA18" s="1">
        <f t="shared" si="3"/>
        <v>310</v>
      </c>
      <c r="AB18" s="1">
        <f t="shared" si="3"/>
        <v>168</v>
      </c>
      <c r="AC18" s="1">
        <f t="shared" si="3"/>
        <v>269</v>
      </c>
      <c r="AD18" s="1">
        <f t="shared" si="3"/>
        <v>414</v>
      </c>
      <c r="AE18" s="1">
        <f t="shared" si="3"/>
        <v>406</v>
      </c>
    </row>
    <row r="19" spans="2:32" x14ac:dyDescent="0.25">
      <c r="B19" s="10">
        <v>1100</v>
      </c>
      <c r="C19" s="10" t="s">
        <v>12</v>
      </c>
      <c r="D19" s="11" t="s">
        <v>30</v>
      </c>
      <c r="E19" t="s">
        <v>31</v>
      </c>
      <c r="F19" s="1"/>
      <c r="G19" s="1">
        <f t="shared" ref="G19:AE19" si="4">+G8-F8</f>
        <v>14</v>
      </c>
      <c r="H19" s="1">
        <f t="shared" si="4"/>
        <v>24</v>
      </c>
      <c r="I19" s="1">
        <f t="shared" si="4"/>
        <v>23</v>
      </c>
      <c r="J19" s="1">
        <f t="shared" si="4"/>
        <v>6</v>
      </c>
      <c r="K19" s="1">
        <f t="shared" si="4"/>
        <v>6</v>
      </c>
      <c r="L19" s="1">
        <f t="shared" si="4"/>
        <v>12</v>
      </c>
      <c r="M19" s="1">
        <f t="shared" si="4"/>
        <v>10</v>
      </c>
      <c r="N19" s="1">
        <f t="shared" si="4"/>
        <v>1</v>
      </c>
      <c r="O19" s="1">
        <f t="shared" si="4"/>
        <v>2</v>
      </c>
      <c r="P19" s="1">
        <f t="shared" si="4"/>
        <v>2</v>
      </c>
      <c r="Q19" s="1">
        <f t="shared" si="4"/>
        <v>-2</v>
      </c>
      <c r="R19" s="1">
        <f t="shared" si="4"/>
        <v>1</v>
      </c>
      <c r="S19" s="1">
        <f t="shared" si="4"/>
        <v>-1</v>
      </c>
      <c r="T19" s="1">
        <f t="shared" si="4"/>
        <v>-2</v>
      </c>
      <c r="U19" s="1">
        <f t="shared" si="4"/>
        <v>29</v>
      </c>
      <c r="V19" s="1">
        <f t="shared" si="4"/>
        <v>0</v>
      </c>
      <c r="W19" s="1">
        <f t="shared" si="4"/>
        <v>2</v>
      </c>
      <c r="X19" s="1">
        <f t="shared" si="4"/>
        <v>-2</v>
      </c>
      <c r="Y19" s="1">
        <f t="shared" si="4"/>
        <v>1</v>
      </c>
      <c r="Z19" s="1">
        <f t="shared" si="4"/>
        <v>30</v>
      </c>
      <c r="AA19" s="1">
        <f t="shared" si="4"/>
        <v>24</v>
      </c>
      <c r="AB19" s="1">
        <f t="shared" si="4"/>
        <v>41</v>
      </c>
      <c r="AC19" s="1">
        <f t="shared" si="4"/>
        <v>-8</v>
      </c>
      <c r="AD19" s="1">
        <f t="shared" si="4"/>
        <v>16</v>
      </c>
      <c r="AE19" s="1">
        <f t="shared" si="4"/>
        <v>8</v>
      </c>
    </row>
    <row r="20" spans="2:32" x14ac:dyDescent="0.25">
      <c r="B20" s="10">
        <v>1300</v>
      </c>
      <c r="C20" s="10" t="s">
        <v>8</v>
      </c>
      <c r="D20" s="11" t="s">
        <v>30</v>
      </c>
      <c r="E20" t="s">
        <v>31</v>
      </c>
      <c r="F20" s="1"/>
      <c r="G20" s="1">
        <f t="shared" ref="G20:AE20" si="5">+G9-F9</f>
        <v>104</v>
      </c>
      <c r="H20" s="1">
        <f t="shared" si="5"/>
        <v>29</v>
      </c>
      <c r="I20" s="1">
        <f t="shared" si="5"/>
        <v>28</v>
      </c>
      <c r="J20" s="1">
        <f t="shared" si="5"/>
        <v>21</v>
      </c>
      <c r="K20" s="1">
        <f t="shared" si="5"/>
        <v>22</v>
      </c>
      <c r="L20" s="1">
        <f t="shared" si="5"/>
        <v>126</v>
      </c>
      <c r="M20" s="1">
        <f t="shared" si="5"/>
        <v>206</v>
      </c>
      <c r="N20" s="1">
        <f t="shared" si="5"/>
        <v>96</v>
      </c>
      <c r="O20" s="1">
        <f t="shared" si="5"/>
        <v>143</v>
      </c>
      <c r="P20" s="1">
        <f t="shared" si="5"/>
        <v>263</v>
      </c>
      <c r="Q20" s="1">
        <f t="shared" si="5"/>
        <v>136</v>
      </c>
      <c r="R20" s="1">
        <f t="shared" si="5"/>
        <v>350</v>
      </c>
      <c r="S20" s="1">
        <f t="shared" si="5"/>
        <v>231</v>
      </c>
      <c r="T20" s="1">
        <f t="shared" si="5"/>
        <v>312</v>
      </c>
      <c r="U20" s="1">
        <f t="shared" si="5"/>
        <v>71</v>
      </c>
      <c r="V20" s="1">
        <f t="shared" si="5"/>
        <v>33</v>
      </c>
      <c r="W20" s="1">
        <f t="shared" si="5"/>
        <v>21</v>
      </c>
      <c r="X20" s="1">
        <f t="shared" si="5"/>
        <v>21</v>
      </c>
      <c r="Y20" s="1">
        <f t="shared" si="5"/>
        <v>96</v>
      </c>
      <c r="Z20" s="1">
        <f t="shared" si="5"/>
        <v>76</v>
      </c>
      <c r="AA20" s="1">
        <f t="shared" si="5"/>
        <v>149</v>
      </c>
      <c r="AB20" s="1">
        <f t="shared" si="5"/>
        <v>213</v>
      </c>
      <c r="AC20" s="1">
        <f t="shared" si="5"/>
        <v>183</v>
      </c>
      <c r="AD20" s="1">
        <f t="shared" si="5"/>
        <v>223</v>
      </c>
      <c r="AE20" s="1">
        <f t="shared" si="5"/>
        <v>368</v>
      </c>
    </row>
    <row r="21" spans="2:32" x14ac:dyDescent="0.25">
      <c r="B21" s="10">
        <v>1400</v>
      </c>
      <c r="C21" s="10" t="s">
        <v>9</v>
      </c>
      <c r="D21" s="11" t="s">
        <v>30</v>
      </c>
      <c r="E21" t="s">
        <v>31</v>
      </c>
      <c r="F21" s="1"/>
      <c r="G21" s="1">
        <f t="shared" ref="G21:AE21" si="6">+G10-F10</f>
        <v>135</v>
      </c>
      <c r="H21" s="1">
        <f t="shared" si="6"/>
        <v>162</v>
      </c>
      <c r="I21" s="1">
        <f t="shared" si="6"/>
        <v>49</v>
      </c>
      <c r="J21" s="1">
        <f t="shared" si="6"/>
        <v>51</v>
      </c>
      <c r="K21" s="1">
        <f t="shared" si="6"/>
        <v>170</v>
      </c>
      <c r="L21" s="1">
        <f t="shared" si="6"/>
        <v>191</v>
      </c>
      <c r="M21" s="1">
        <f t="shared" si="6"/>
        <v>289</v>
      </c>
      <c r="N21" s="1">
        <f t="shared" si="6"/>
        <v>264</v>
      </c>
      <c r="O21" s="1">
        <f t="shared" si="6"/>
        <v>281</v>
      </c>
      <c r="P21" s="1">
        <f t="shared" si="6"/>
        <v>268</v>
      </c>
      <c r="Q21" s="1">
        <f t="shared" si="6"/>
        <v>343</v>
      </c>
      <c r="R21" s="1">
        <f t="shared" si="6"/>
        <v>516</v>
      </c>
      <c r="S21" s="1">
        <f t="shared" si="6"/>
        <v>389</v>
      </c>
      <c r="T21" s="1">
        <f t="shared" si="6"/>
        <v>600</v>
      </c>
      <c r="U21" s="1">
        <f t="shared" si="6"/>
        <v>98</v>
      </c>
      <c r="V21" s="1">
        <f t="shared" si="6"/>
        <v>80</v>
      </c>
      <c r="W21" s="1">
        <f t="shared" si="6"/>
        <v>52</v>
      </c>
      <c r="X21" s="1">
        <f t="shared" si="6"/>
        <v>96</v>
      </c>
      <c r="Y21" s="1">
        <f t="shared" si="6"/>
        <v>52</v>
      </c>
      <c r="Z21" s="1">
        <f t="shared" si="6"/>
        <v>111</v>
      </c>
      <c r="AA21" s="1">
        <f t="shared" si="6"/>
        <v>219</v>
      </c>
      <c r="AB21" s="1">
        <f t="shared" si="6"/>
        <v>105</v>
      </c>
      <c r="AC21" s="1">
        <f t="shared" si="6"/>
        <v>132</v>
      </c>
      <c r="AD21" s="1">
        <f t="shared" si="6"/>
        <v>40</v>
      </c>
      <c r="AE21" s="1">
        <f t="shared" si="6"/>
        <v>26</v>
      </c>
    </row>
    <row r="22" spans="2:32" x14ac:dyDescent="0.25">
      <c r="B22" s="10">
        <v>1604</v>
      </c>
      <c r="C22" s="10" t="s">
        <v>10</v>
      </c>
      <c r="D22" s="11" t="s">
        <v>30</v>
      </c>
      <c r="E22" t="s">
        <v>31</v>
      </c>
      <c r="F22" s="1"/>
      <c r="G22" s="1">
        <f t="shared" ref="G22:AE22" si="7">+G11-F11</f>
        <v>57</v>
      </c>
      <c r="H22" s="1">
        <f t="shared" si="7"/>
        <v>32</v>
      </c>
      <c r="I22" s="1">
        <f t="shared" si="7"/>
        <v>58</v>
      </c>
      <c r="J22" s="1">
        <f t="shared" si="7"/>
        <v>94</v>
      </c>
      <c r="K22" s="1">
        <f t="shared" si="7"/>
        <v>58</v>
      </c>
      <c r="L22" s="1">
        <f t="shared" si="7"/>
        <v>60</v>
      </c>
      <c r="M22" s="1">
        <f t="shared" si="7"/>
        <v>75</v>
      </c>
      <c r="N22" s="1">
        <f t="shared" si="7"/>
        <v>66</v>
      </c>
      <c r="O22" s="1">
        <f t="shared" si="7"/>
        <v>106</v>
      </c>
      <c r="P22" s="1">
        <f t="shared" si="7"/>
        <v>122</v>
      </c>
      <c r="Q22" s="1">
        <f t="shared" si="7"/>
        <v>151</v>
      </c>
      <c r="R22" s="1">
        <f t="shared" si="7"/>
        <v>122</v>
      </c>
      <c r="S22" s="1">
        <f t="shared" si="7"/>
        <v>149</v>
      </c>
      <c r="T22" s="1">
        <f t="shared" si="7"/>
        <v>190</v>
      </c>
      <c r="U22" s="1">
        <f t="shared" si="7"/>
        <v>82</v>
      </c>
      <c r="V22" s="1">
        <f t="shared" si="7"/>
        <v>41</v>
      </c>
      <c r="W22" s="1">
        <f t="shared" si="7"/>
        <v>8</v>
      </c>
      <c r="X22" s="1">
        <f t="shared" si="7"/>
        <v>7</v>
      </c>
      <c r="Y22" s="1">
        <f t="shared" si="7"/>
        <v>27</v>
      </c>
      <c r="Z22" s="1">
        <f t="shared" si="7"/>
        <v>17</v>
      </c>
      <c r="AA22" s="1">
        <f t="shared" si="7"/>
        <v>52</v>
      </c>
      <c r="AB22" s="1">
        <f t="shared" si="7"/>
        <v>141</v>
      </c>
      <c r="AC22" s="1">
        <f t="shared" si="7"/>
        <v>401</v>
      </c>
      <c r="AD22" s="1">
        <f t="shared" si="7"/>
        <v>196</v>
      </c>
      <c r="AE22" s="1">
        <f t="shared" si="7"/>
        <v>246</v>
      </c>
    </row>
    <row r="23" spans="2:32" x14ac:dyDescent="0.25">
      <c r="B23" s="15">
        <v>1606</v>
      </c>
      <c r="C23" s="15" t="s">
        <v>11</v>
      </c>
      <c r="D23" s="16" t="s">
        <v>30</v>
      </c>
      <c r="E23" s="17" t="s">
        <v>31</v>
      </c>
      <c r="F23" s="3"/>
      <c r="G23" s="3">
        <f t="shared" ref="G23:AE23" si="8">+G12-F12</f>
        <v>-5</v>
      </c>
      <c r="H23" s="3">
        <f t="shared" si="8"/>
        <v>-1</v>
      </c>
      <c r="I23" s="3">
        <f t="shared" si="8"/>
        <v>0</v>
      </c>
      <c r="J23" s="3">
        <f t="shared" si="8"/>
        <v>-1</v>
      </c>
      <c r="K23" s="3">
        <f t="shared" si="8"/>
        <v>0</v>
      </c>
      <c r="L23" s="3">
        <f t="shared" si="8"/>
        <v>-1</v>
      </c>
      <c r="M23" s="3">
        <f t="shared" si="8"/>
        <v>1</v>
      </c>
      <c r="N23" s="3">
        <f t="shared" si="8"/>
        <v>3</v>
      </c>
      <c r="O23" s="3">
        <f t="shared" si="8"/>
        <v>0</v>
      </c>
      <c r="P23" s="3">
        <f t="shared" si="8"/>
        <v>2</v>
      </c>
      <c r="Q23" s="3">
        <f t="shared" si="8"/>
        <v>-1</v>
      </c>
      <c r="R23" s="3">
        <f t="shared" si="8"/>
        <v>11</v>
      </c>
      <c r="S23" s="3">
        <f t="shared" si="8"/>
        <v>6</v>
      </c>
      <c r="T23" s="3">
        <f t="shared" si="8"/>
        <v>2</v>
      </c>
      <c r="U23" s="3">
        <f t="shared" si="8"/>
        <v>2</v>
      </c>
      <c r="V23" s="3">
        <f t="shared" si="8"/>
        <v>2</v>
      </c>
      <c r="W23" s="3">
        <f t="shared" si="8"/>
        <v>-1</v>
      </c>
      <c r="X23" s="3">
        <f t="shared" si="8"/>
        <v>1</v>
      </c>
      <c r="Y23" s="3">
        <f t="shared" si="8"/>
        <v>0</v>
      </c>
      <c r="Z23" s="3">
        <f t="shared" si="8"/>
        <v>0</v>
      </c>
      <c r="AA23" s="3">
        <f t="shared" si="8"/>
        <v>0</v>
      </c>
      <c r="AB23" s="3">
        <f t="shared" si="8"/>
        <v>2</v>
      </c>
      <c r="AC23" s="3">
        <f t="shared" si="8"/>
        <v>1</v>
      </c>
      <c r="AD23" s="3">
        <f t="shared" si="8"/>
        <v>3</v>
      </c>
      <c r="AE23" s="3">
        <f t="shared" si="8"/>
        <v>2</v>
      </c>
    </row>
    <row r="24" spans="2:32" x14ac:dyDescent="0.25">
      <c r="C24" s="10" t="s">
        <v>14</v>
      </c>
      <c r="D24" s="11" t="s">
        <v>30</v>
      </c>
      <c r="E24" t="s">
        <v>31</v>
      </c>
      <c r="F24" s="1"/>
      <c r="G24" s="1">
        <f t="shared" ref="G24:AE24" si="9">+G13-F13</f>
        <v>1174</v>
      </c>
      <c r="H24" s="1">
        <f t="shared" si="9"/>
        <v>1143</v>
      </c>
      <c r="I24" s="1">
        <f t="shared" si="9"/>
        <v>1203</v>
      </c>
      <c r="J24" s="1">
        <f t="shared" si="9"/>
        <v>1122</v>
      </c>
      <c r="K24" s="1">
        <f t="shared" si="9"/>
        <v>1067</v>
      </c>
      <c r="L24" s="1">
        <f t="shared" si="9"/>
        <v>1185</v>
      </c>
      <c r="M24" s="1">
        <f t="shared" si="9"/>
        <v>1490</v>
      </c>
      <c r="N24" s="1">
        <f t="shared" si="9"/>
        <v>1385</v>
      </c>
      <c r="O24" s="1">
        <f t="shared" si="9"/>
        <v>1834</v>
      </c>
      <c r="P24" s="1">
        <f t="shared" si="9"/>
        <v>1895</v>
      </c>
      <c r="Q24" s="1">
        <f t="shared" si="9"/>
        <v>1676</v>
      </c>
      <c r="R24" s="1">
        <f t="shared" si="9"/>
        <v>2394</v>
      </c>
      <c r="S24" s="1">
        <f t="shared" si="9"/>
        <v>2007</v>
      </c>
      <c r="T24" s="1">
        <f t="shared" si="9"/>
        <v>1970</v>
      </c>
      <c r="U24" s="1">
        <f t="shared" si="9"/>
        <v>404</v>
      </c>
      <c r="V24" s="1">
        <f t="shared" si="9"/>
        <v>703</v>
      </c>
      <c r="W24" s="1">
        <f t="shared" si="9"/>
        <v>271</v>
      </c>
      <c r="X24" s="1">
        <f t="shared" si="9"/>
        <v>302</v>
      </c>
      <c r="Y24" s="1">
        <f t="shared" si="9"/>
        <v>644</v>
      </c>
      <c r="Z24" s="1">
        <f t="shared" si="9"/>
        <v>959</v>
      </c>
      <c r="AA24" s="1">
        <f t="shared" si="9"/>
        <v>1016</v>
      </c>
      <c r="AB24" s="1">
        <f t="shared" si="9"/>
        <v>1305</v>
      </c>
      <c r="AC24" s="1">
        <f t="shared" si="9"/>
        <v>1300</v>
      </c>
      <c r="AD24" s="1">
        <f t="shared" si="9"/>
        <v>1434</v>
      </c>
      <c r="AE24" s="1">
        <f t="shared" si="9"/>
        <v>2099</v>
      </c>
    </row>
    <row r="26" spans="2:32" s="14" customFormat="1" x14ac:dyDescent="0.25">
      <c r="B26" s="12" t="s">
        <v>16</v>
      </c>
      <c r="C26" s="12"/>
      <c r="D26" s="1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/>
    </row>
    <row r="27" spans="2:32" x14ac:dyDescent="0.25">
      <c r="B27" s="7" t="s">
        <v>1</v>
      </c>
      <c r="C27" s="7" t="s">
        <v>13</v>
      </c>
      <c r="D27" s="7" t="s">
        <v>2</v>
      </c>
      <c r="E27" s="9" t="s">
        <v>3</v>
      </c>
      <c r="F27" s="21"/>
      <c r="G27" s="9">
        <v>1996</v>
      </c>
      <c r="H27" s="9">
        <v>1997</v>
      </c>
      <c r="I27" s="9">
        <v>1998</v>
      </c>
      <c r="J27" s="9">
        <v>1999</v>
      </c>
      <c r="K27" s="9">
        <v>2000</v>
      </c>
      <c r="L27" s="9">
        <v>2001</v>
      </c>
      <c r="M27" s="9">
        <v>2002</v>
      </c>
      <c r="N27" s="9">
        <v>2003</v>
      </c>
      <c r="O27" s="9">
        <v>2004</v>
      </c>
      <c r="P27" s="9">
        <v>2005</v>
      </c>
      <c r="Q27" s="9">
        <v>2006</v>
      </c>
      <c r="R27" s="9">
        <v>2007</v>
      </c>
      <c r="S27" s="9">
        <v>2008</v>
      </c>
      <c r="T27" s="9">
        <v>2009</v>
      </c>
      <c r="U27" s="9">
        <v>2010</v>
      </c>
      <c r="V27" s="9">
        <v>2011</v>
      </c>
      <c r="W27" s="9">
        <v>2012</v>
      </c>
      <c r="X27" s="9">
        <v>2013</v>
      </c>
      <c r="Y27" s="9">
        <v>2014</v>
      </c>
      <c r="Z27" s="9">
        <v>2015</v>
      </c>
      <c r="AA27" s="9">
        <v>2016</v>
      </c>
      <c r="AB27" s="9">
        <v>2017</v>
      </c>
      <c r="AC27" s="9">
        <v>2018</v>
      </c>
      <c r="AD27" s="9">
        <v>2019</v>
      </c>
      <c r="AE27" s="9">
        <v>2020</v>
      </c>
    </row>
    <row r="28" spans="2:32" x14ac:dyDescent="0.25">
      <c r="B28" s="6" t="s">
        <v>4</v>
      </c>
      <c r="C28" s="10" t="s">
        <v>5</v>
      </c>
      <c r="D28" s="11" t="s">
        <v>30</v>
      </c>
      <c r="E28" t="s">
        <v>31</v>
      </c>
      <c r="G28" s="19">
        <f t="shared" ref="G28:AE28" si="10">+G17/F6</f>
        <v>1.2690542232259015E-2</v>
      </c>
      <c r="H28" s="19">
        <f t="shared" si="10"/>
        <v>1.0859026565832848E-2</v>
      </c>
      <c r="I28" s="19">
        <f t="shared" si="10"/>
        <v>1.4195281028198734E-2</v>
      </c>
      <c r="J28" s="19">
        <f t="shared" si="10"/>
        <v>1.2838093436731606E-2</v>
      </c>
      <c r="K28" s="19">
        <f t="shared" si="10"/>
        <v>1.2278531244893672E-2</v>
      </c>
      <c r="L28" s="19">
        <f t="shared" si="10"/>
        <v>1.1829816672431685E-2</v>
      </c>
      <c r="M28" s="19">
        <f t="shared" si="10"/>
        <v>1.0825470623091299E-2</v>
      </c>
      <c r="N28" s="19">
        <f t="shared" si="10"/>
        <v>1.6301039388541924E-2</v>
      </c>
      <c r="O28" s="19">
        <f t="shared" si="10"/>
        <v>2.3404916141627475E-2</v>
      </c>
      <c r="P28" s="19">
        <f t="shared" si="10"/>
        <v>1.9618044265244629E-2</v>
      </c>
      <c r="Q28" s="19">
        <f t="shared" si="10"/>
        <v>1.4563313206905348E-2</v>
      </c>
      <c r="R28" s="19">
        <f t="shared" si="10"/>
        <v>1.6806018314788038E-2</v>
      </c>
      <c r="S28" s="19">
        <f t="shared" si="10"/>
        <v>1.3746058570162603E-2</v>
      </c>
      <c r="T28" s="19">
        <f t="shared" si="10"/>
        <v>9.1075421833706031E-3</v>
      </c>
      <c r="U28" s="19">
        <f t="shared" si="10"/>
        <v>1.6721060477859705E-3</v>
      </c>
      <c r="V28" s="19">
        <f t="shared" si="10"/>
        <v>8.6080328231531947E-3</v>
      </c>
      <c r="W28" s="19">
        <f t="shared" si="10"/>
        <v>1.1964346248180423E-4</v>
      </c>
      <c r="X28" s="19">
        <f t="shared" si="10"/>
        <v>1.9140663941780481E-3</v>
      </c>
      <c r="Y28" s="19">
        <f t="shared" si="10"/>
        <v>4.9949254741199177E-3</v>
      </c>
      <c r="Z28" s="19">
        <f t="shared" si="10"/>
        <v>7.8016712209417445E-3</v>
      </c>
      <c r="AA28" s="19">
        <f t="shared" si="10"/>
        <v>5.1477522791574977E-3</v>
      </c>
      <c r="AB28" s="19">
        <f t="shared" si="10"/>
        <v>1.2412525900152469E-2</v>
      </c>
      <c r="AC28" s="19">
        <f t="shared" si="10"/>
        <v>6.2170563589674281E-3</v>
      </c>
      <c r="AD28" s="19">
        <f t="shared" si="10"/>
        <v>1.0400076753333973E-2</v>
      </c>
      <c r="AE28" s="19">
        <f t="shared" si="10"/>
        <v>1.980743300985624E-2</v>
      </c>
    </row>
    <row r="29" spans="2:32" x14ac:dyDescent="0.25">
      <c r="B29" s="10">
        <v>1000</v>
      </c>
      <c r="C29" s="10" t="s">
        <v>6</v>
      </c>
      <c r="D29" s="11" t="s">
        <v>30</v>
      </c>
      <c r="E29" t="s">
        <v>31</v>
      </c>
      <c r="G29" s="19">
        <f t="shared" ref="G29:AE29" si="11">+G18/F7</f>
        <v>5.7657657657657659E-2</v>
      </c>
      <c r="H29" s="19">
        <f t="shared" si="11"/>
        <v>6.9536936657890666E-2</v>
      </c>
      <c r="I29" s="19">
        <f t="shared" si="11"/>
        <v>6.5595134665508259E-2</v>
      </c>
      <c r="J29" s="19">
        <f t="shared" si="11"/>
        <v>5.5442315532001629E-2</v>
      </c>
      <c r="K29" s="19">
        <f t="shared" si="11"/>
        <v>3.6693704132869834E-2</v>
      </c>
      <c r="L29" s="19">
        <f t="shared" si="11"/>
        <v>3.5270740188772978E-2</v>
      </c>
      <c r="M29" s="19">
        <f t="shared" si="11"/>
        <v>5.206333973128599E-2</v>
      </c>
      <c r="N29" s="19">
        <f t="shared" si="11"/>
        <v>2.6453819840364882E-2</v>
      </c>
      <c r="O29" s="19">
        <f t="shared" si="11"/>
        <v>2.7438347033992446E-2</v>
      </c>
      <c r="P29" s="19">
        <f t="shared" si="11"/>
        <v>3.6003892312682452E-2</v>
      </c>
      <c r="Q29" s="19">
        <f t="shared" si="11"/>
        <v>3.7987893967856394E-2</v>
      </c>
      <c r="R29" s="19">
        <f t="shared" si="11"/>
        <v>5.9521415644480193E-2</v>
      </c>
      <c r="S29" s="19">
        <f t="shared" si="11"/>
        <v>5.3710381476561014E-2</v>
      </c>
      <c r="T29" s="19">
        <f t="shared" si="11"/>
        <v>3.7824207492795386E-2</v>
      </c>
      <c r="U29" s="19">
        <f t="shared" si="11"/>
        <v>3.3842415827837558E-3</v>
      </c>
      <c r="V29" s="19">
        <f t="shared" si="11"/>
        <v>1.0291446856352159E-2</v>
      </c>
      <c r="W29" s="19">
        <f t="shared" si="11"/>
        <v>1.566512583461736E-2</v>
      </c>
      <c r="X29" s="19">
        <f t="shared" si="11"/>
        <v>6.9953645174884111E-3</v>
      </c>
      <c r="Y29" s="19">
        <f t="shared" si="11"/>
        <v>1.8162035487110813E-2</v>
      </c>
      <c r="Z29" s="19">
        <f t="shared" si="11"/>
        <v>2.7209206740649403E-2</v>
      </c>
      <c r="AA29" s="19">
        <f t="shared" si="11"/>
        <v>2.4807938540332905E-2</v>
      </c>
      <c r="AB29" s="19">
        <f t="shared" si="11"/>
        <v>1.3118850538809932E-2</v>
      </c>
      <c r="AC29" s="19">
        <f t="shared" si="11"/>
        <v>2.0733775242793278E-2</v>
      </c>
      <c r="AD29" s="19">
        <f t="shared" si="11"/>
        <v>3.1261798686098317E-2</v>
      </c>
      <c r="AE29" s="19">
        <f t="shared" si="11"/>
        <v>2.972834443874936E-2</v>
      </c>
    </row>
    <row r="30" spans="2:32" x14ac:dyDescent="0.25">
      <c r="B30" s="10">
        <v>1100</v>
      </c>
      <c r="C30" s="10" t="s">
        <v>12</v>
      </c>
      <c r="D30" s="11" t="s">
        <v>30</v>
      </c>
      <c r="E30" t="s">
        <v>31</v>
      </c>
      <c r="G30" s="19">
        <f t="shared" ref="G30:AE30" si="12">+G19/F8</f>
        <v>9.3959731543624154E-3</v>
      </c>
      <c r="H30" s="19">
        <f t="shared" si="12"/>
        <v>1.5957446808510637E-2</v>
      </c>
      <c r="I30" s="19">
        <f t="shared" si="12"/>
        <v>1.5052356020942409E-2</v>
      </c>
      <c r="J30" s="19">
        <f t="shared" si="12"/>
        <v>3.8684719535783366E-3</v>
      </c>
      <c r="K30" s="19">
        <f t="shared" si="12"/>
        <v>3.8535645472061657E-3</v>
      </c>
      <c r="L30" s="19">
        <f t="shared" si="12"/>
        <v>7.677543186180422E-3</v>
      </c>
      <c r="M30" s="19">
        <f t="shared" si="12"/>
        <v>6.3492063492063492E-3</v>
      </c>
      <c r="N30" s="19">
        <f t="shared" si="12"/>
        <v>6.3091482649842276E-4</v>
      </c>
      <c r="O30" s="19">
        <f t="shared" si="12"/>
        <v>1.2610340479192938E-3</v>
      </c>
      <c r="P30" s="19">
        <f t="shared" si="12"/>
        <v>1.2594458438287153E-3</v>
      </c>
      <c r="Q30" s="19">
        <f t="shared" si="12"/>
        <v>-1.2578616352201257E-3</v>
      </c>
      <c r="R30" s="19">
        <f t="shared" si="12"/>
        <v>6.2972292191435767E-4</v>
      </c>
      <c r="S30" s="19">
        <f t="shared" si="12"/>
        <v>-6.2932662051604787E-4</v>
      </c>
      <c r="T30" s="19">
        <f t="shared" si="12"/>
        <v>-1.2594458438287153E-3</v>
      </c>
      <c r="U30" s="19">
        <f t="shared" si="12"/>
        <v>1.8284993694829759E-2</v>
      </c>
      <c r="V30" s="19">
        <f t="shared" si="12"/>
        <v>0</v>
      </c>
      <c r="W30" s="19">
        <f t="shared" si="12"/>
        <v>1.238390092879257E-3</v>
      </c>
      <c r="X30" s="19">
        <f t="shared" si="12"/>
        <v>-1.2368583797155227E-3</v>
      </c>
      <c r="Y30" s="19">
        <f t="shared" si="12"/>
        <v>6.1919504643962852E-4</v>
      </c>
      <c r="Z30" s="19">
        <f t="shared" si="12"/>
        <v>1.8564356435643563E-2</v>
      </c>
      <c r="AA30" s="19">
        <f t="shared" si="12"/>
        <v>1.4580801944106925E-2</v>
      </c>
      <c r="AB30" s="19">
        <f t="shared" si="12"/>
        <v>2.4550898203592814E-2</v>
      </c>
      <c r="AC30" s="19">
        <f t="shared" si="12"/>
        <v>-4.6756282875511394E-3</v>
      </c>
      <c r="AD30" s="19">
        <f t="shared" si="12"/>
        <v>9.3951849677040514E-3</v>
      </c>
      <c r="AE30" s="19">
        <f t="shared" si="12"/>
        <v>4.6538685282140778E-3</v>
      </c>
    </row>
    <row r="31" spans="2:32" x14ac:dyDescent="0.25">
      <c r="B31" s="10">
        <v>1300</v>
      </c>
      <c r="C31" s="10" t="s">
        <v>8</v>
      </c>
      <c r="D31" s="11" t="s">
        <v>30</v>
      </c>
      <c r="E31" t="s">
        <v>31</v>
      </c>
      <c r="G31" s="19">
        <f t="shared" ref="G31:AE31" si="13">+G20/F9</f>
        <v>3.9573820395738202E-2</v>
      </c>
      <c r="H31" s="19">
        <f t="shared" si="13"/>
        <v>1.061493411420205E-2</v>
      </c>
      <c r="I31" s="19">
        <f t="shared" si="13"/>
        <v>1.0141253169141615E-2</v>
      </c>
      <c r="J31" s="19">
        <f t="shared" si="13"/>
        <v>7.5295804948010041E-3</v>
      </c>
      <c r="K31" s="19">
        <f t="shared" si="13"/>
        <v>7.8291814946619218E-3</v>
      </c>
      <c r="L31" s="19">
        <f t="shared" si="13"/>
        <v>4.4491525423728813E-2</v>
      </c>
      <c r="M31" s="19">
        <f t="shared" si="13"/>
        <v>6.9641649763353616E-2</v>
      </c>
      <c r="N31" s="19">
        <f t="shared" si="13"/>
        <v>3.0341340075853349E-2</v>
      </c>
      <c r="O31" s="19">
        <f t="shared" si="13"/>
        <v>4.3865030674846622E-2</v>
      </c>
      <c r="P31" s="19">
        <f t="shared" si="13"/>
        <v>7.7284748751101973E-2</v>
      </c>
      <c r="Q31" s="19">
        <f t="shared" si="13"/>
        <v>3.7097654118930713E-2</v>
      </c>
      <c r="R31" s="19">
        <f t="shared" si="13"/>
        <v>9.2056812204103097E-2</v>
      </c>
      <c r="S31" s="19">
        <f t="shared" si="13"/>
        <v>5.5635838150289017E-2</v>
      </c>
      <c r="T31" s="19">
        <f t="shared" si="13"/>
        <v>7.1184120465434639E-2</v>
      </c>
      <c r="U31" s="19">
        <f t="shared" si="13"/>
        <v>1.5122470713525026E-2</v>
      </c>
      <c r="V31" s="19">
        <f t="shared" si="13"/>
        <v>6.9240453210239195E-3</v>
      </c>
      <c r="W31" s="19">
        <f t="shared" si="13"/>
        <v>4.3759116482600538E-3</v>
      </c>
      <c r="X31" s="19">
        <f t="shared" si="13"/>
        <v>4.3568464730290458E-3</v>
      </c>
      <c r="Y31" s="19">
        <f t="shared" si="13"/>
        <v>1.9830613509605452E-2</v>
      </c>
      <c r="Z31" s="19">
        <f t="shared" si="13"/>
        <v>1.5393963945716021E-2</v>
      </c>
      <c r="AA31" s="19">
        <f t="shared" si="13"/>
        <v>2.9722720925593457E-2</v>
      </c>
      <c r="AB31" s="19">
        <f t="shared" si="13"/>
        <v>4.1263076327005037E-2</v>
      </c>
      <c r="AC31" s="19">
        <f t="shared" si="13"/>
        <v>3.4046511627906978E-2</v>
      </c>
      <c r="AD31" s="19">
        <f t="shared" si="13"/>
        <v>4.0122346167686215E-2</v>
      </c>
      <c r="AE31" s="19">
        <f t="shared" si="13"/>
        <v>6.3656806780833769E-2</v>
      </c>
    </row>
    <row r="32" spans="2:32" x14ac:dyDescent="0.25">
      <c r="B32" s="10">
        <v>1400</v>
      </c>
      <c r="C32" s="10" t="s">
        <v>9</v>
      </c>
      <c r="D32" s="11" t="s">
        <v>30</v>
      </c>
      <c r="E32" t="s">
        <v>31</v>
      </c>
      <c r="G32" s="19">
        <f t="shared" ref="G32:AE32" si="14">+G21/F10</f>
        <v>2.4385838150289017E-2</v>
      </c>
      <c r="H32" s="19">
        <f t="shared" si="14"/>
        <v>2.8566390407335569E-2</v>
      </c>
      <c r="I32" s="19">
        <f t="shared" si="14"/>
        <v>8.4004800274301381E-3</v>
      </c>
      <c r="J32" s="19">
        <f t="shared" si="14"/>
        <v>8.670520231213872E-3</v>
      </c>
      <c r="K32" s="19">
        <f t="shared" si="14"/>
        <v>2.865329512893983E-2</v>
      </c>
      <c r="L32" s="19">
        <f t="shared" si="14"/>
        <v>3.1296083893167292E-2</v>
      </c>
      <c r="M32" s="19">
        <f t="shared" si="14"/>
        <v>4.5916746107403879E-2</v>
      </c>
      <c r="N32" s="19">
        <f t="shared" si="14"/>
        <v>4.0103296369436429E-2</v>
      </c>
      <c r="O32" s="19">
        <f t="shared" si="14"/>
        <v>4.1039871476559076E-2</v>
      </c>
      <c r="P32" s="19">
        <f t="shared" si="14"/>
        <v>3.7598204264870934E-2</v>
      </c>
      <c r="Q32" s="19">
        <f t="shared" si="14"/>
        <v>4.6376419686316929E-2</v>
      </c>
      <c r="R32" s="19">
        <f t="shared" si="14"/>
        <v>6.6675281044062534E-2</v>
      </c>
      <c r="S32" s="19">
        <f t="shared" si="14"/>
        <v>4.7122955784373109E-2</v>
      </c>
      <c r="T32" s="19">
        <f t="shared" si="14"/>
        <v>6.9412309116149928E-2</v>
      </c>
      <c r="U32" s="19">
        <f t="shared" si="14"/>
        <v>1.0601471224578106E-2</v>
      </c>
      <c r="V32" s="19">
        <f t="shared" si="14"/>
        <v>8.5634767715692568E-3</v>
      </c>
      <c r="W32" s="19">
        <f t="shared" si="14"/>
        <v>5.5189980895775847E-3</v>
      </c>
      <c r="X32" s="19">
        <f t="shared" si="14"/>
        <v>1.013299556681444E-2</v>
      </c>
      <c r="Y32" s="19">
        <f t="shared" si="14"/>
        <v>5.4336468129571576E-3</v>
      </c>
      <c r="Z32" s="19">
        <f t="shared" si="14"/>
        <v>1.1536063188526294E-2</v>
      </c>
      <c r="AA32" s="19">
        <f t="shared" si="14"/>
        <v>2.2500770574334736E-2</v>
      </c>
      <c r="AB32" s="19">
        <f t="shared" si="14"/>
        <v>1.0550643086816721E-2</v>
      </c>
      <c r="AC32" s="19">
        <f t="shared" si="14"/>
        <v>1.3125186437307349E-2</v>
      </c>
      <c r="AD32" s="19">
        <f t="shared" si="14"/>
        <v>3.9258023358523901E-3</v>
      </c>
      <c r="AE32" s="19">
        <f t="shared" si="14"/>
        <v>2.5417929416365237E-3</v>
      </c>
    </row>
    <row r="33" spans="2:31" x14ac:dyDescent="0.25">
      <c r="B33" s="10">
        <v>1604</v>
      </c>
      <c r="C33" s="10" t="s">
        <v>10</v>
      </c>
      <c r="D33" s="11" t="s">
        <v>30</v>
      </c>
      <c r="E33" t="s">
        <v>31</v>
      </c>
      <c r="G33" s="19">
        <f t="shared" ref="G33:AE33" si="15">+G22/F11</f>
        <v>3.8591740013540959E-2</v>
      </c>
      <c r="H33" s="19">
        <f t="shared" si="15"/>
        <v>2.0860495436766623E-2</v>
      </c>
      <c r="I33" s="19">
        <f t="shared" si="15"/>
        <v>3.7037037037037035E-2</v>
      </c>
      <c r="J33" s="19">
        <f t="shared" si="15"/>
        <v>5.7881773399014777E-2</v>
      </c>
      <c r="K33" s="19">
        <f t="shared" si="15"/>
        <v>3.3760186263096625E-2</v>
      </c>
      <c r="L33" s="19">
        <f t="shared" si="15"/>
        <v>3.3783783783783786E-2</v>
      </c>
      <c r="M33" s="19">
        <f t="shared" si="15"/>
        <v>4.084967320261438E-2</v>
      </c>
      <c r="N33" s="19">
        <f t="shared" si="15"/>
        <v>3.453689167974882E-2</v>
      </c>
      <c r="O33" s="19">
        <f t="shared" si="15"/>
        <v>5.3616590794132522E-2</v>
      </c>
      <c r="P33" s="19">
        <f t="shared" si="15"/>
        <v>5.8569371099375898E-2</v>
      </c>
      <c r="Q33" s="19">
        <f t="shared" si="15"/>
        <v>6.8480725623582761E-2</v>
      </c>
      <c r="R33" s="19">
        <f t="shared" si="15"/>
        <v>5.1782682512733449E-2</v>
      </c>
      <c r="S33" s="19">
        <f t="shared" si="15"/>
        <v>6.0129136400322844E-2</v>
      </c>
      <c r="T33" s="19">
        <f t="shared" si="15"/>
        <v>7.2325846973734301E-2</v>
      </c>
      <c r="U33" s="19">
        <f t="shared" si="15"/>
        <v>2.9108981185658502E-2</v>
      </c>
      <c r="V33" s="19">
        <f t="shared" si="15"/>
        <v>1.4142807864780959E-2</v>
      </c>
      <c r="W33" s="19">
        <f t="shared" si="15"/>
        <v>2.7210884353741495E-3</v>
      </c>
      <c r="X33" s="19">
        <f t="shared" si="15"/>
        <v>2.3744911804613297E-3</v>
      </c>
      <c r="Y33" s="19">
        <f t="shared" si="15"/>
        <v>9.1370558375634525E-3</v>
      </c>
      <c r="Z33" s="19">
        <f t="shared" si="15"/>
        <v>5.7008718980549964E-3</v>
      </c>
      <c r="AA33" s="19">
        <f t="shared" si="15"/>
        <v>1.7339113037679228E-2</v>
      </c>
      <c r="AB33" s="19">
        <f t="shared" si="15"/>
        <v>4.6214355948869225E-2</v>
      </c>
      <c r="AC33" s="19">
        <f t="shared" si="15"/>
        <v>0.12562656641604011</v>
      </c>
      <c r="AD33" s="19">
        <f t="shared" si="15"/>
        <v>5.455051489006401E-2</v>
      </c>
      <c r="AE33" s="19">
        <f t="shared" si="15"/>
        <v>6.4924782264449726E-2</v>
      </c>
    </row>
    <row r="34" spans="2:31" x14ac:dyDescent="0.25">
      <c r="B34" s="15">
        <v>1606</v>
      </c>
      <c r="C34" s="15" t="s">
        <v>11</v>
      </c>
      <c r="D34" s="16" t="s">
        <v>30</v>
      </c>
      <c r="E34" s="17" t="s">
        <v>31</v>
      </c>
      <c r="F34" s="17"/>
      <c r="G34" s="20">
        <f t="shared" ref="G34:AE34" si="16">+G23/F12</f>
        <v>-6.5789473684210523E-2</v>
      </c>
      <c r="H34" s="20">
        <f t="shared" si="16"/>
        <v>-1.4084507042253521E-2</v>
      </c>
      <c r="I34" s="20">
        <f t="shared" si="16"/>
        <v>0</v>
      </c>
      <c r="J34" s="20">
        <f t="shared" si="16"/>
        <v>-1.4285714285714285E-2</v>
      </c>
      <c r="K34" s="20">
        <f t="shared" si="16"/>
        <v>0</v>
      </c>
      <c r="L34" s="20">
        <f t="shared" si="16"/>
        <v>-1.4492753623188406E-2</v>
      </c>
      <c r="M34" s="20">
        <f t="shared" si="16"/>
        <v>1.4705882352941176E-2</v>
      </c>
      <c r="N34" s="20">
        <f t="shared" si="16"/>
        <v>4.3478260869565216E-2</v>
      </c>
      <c r="O34" s="20">
        <f t="shared" si="16"/>
        <v>0</v>
      </c>
      <c r="P34" s="20">
        <f t="shared" si="16"/>
        <v>2.7777777777777776E-2</v>
      </c>
      <c r="Q34" s="20">
        <f t="shared" si="16"/>
        <v>-1.3513513513513514E-2</v>
      </c>
      <c r="R34" s="20">
        <f t="shared" si="16"/>
        <v>0.15068493150684931</v>
      </c>
      <c r="S34" s="20">
        <f t="shared" si="16"/>
        <v>7.1428571428571425E-2</v>
      </c>
      <c r="T34" s="20">
        <f t="shared" si="16"/>
        <v>2.2222222222222223E-2</v>
      </c>
      <c r="U34" s="20">
        <f t="shared" si="16"/>
        <v>2.1739130434782608E-2</v>
      </c>
      <c r="V34" s="20">
        <f t="shared" si="16"/>
        <v>2.1276595744680851E-2</v>
      </c>
      <c r="W34" s="20">
        <f t="shared" si="16"/>
        <v>-1.0416666666666666E-2</v>
      </c>
      <c r="X34" s="20">
        <f t="shared" si="16"/>
        <v>1.0526315789473684E-2</v>
      </c>
      <c r="Y34" s="20">
        <f t="shared" si="16"/>
        <v>0</v>
      </c>
      <c r="Z34" s="20">
        <f t="shared" si="16"/>
        <v>0</v>
      </c>
      <c r="AA34" s="20">
        <f t="shared" si="16"/>
        <v>0</v>
      </c>
      <c r="AB34" s="20">
        <f t="shared" si="16"/>
        <v>2.0833333333333332E-2</v>
      </c>
      <c r="AC34" s="20">
        <f t="shared" si="16"/>
        <v>1.020408163265306E-2</v>
      </c>
      <c r="AD34" s="20">
        <f t="shared" si="16"/>
        <v>3.0303030303030304E-2</v>
      </c>
      <c r="AE34" s="20">
        <f t="shared" si="16"/>
        <v>1.9607843137254902E-2</v>
      </c>
    </row>
    <row r="35" spans="2:31" x14ac:dyDescent="0.25">
      <c r="C35" s="10" t="s">
        <v>14</v>
      </c>
      <c r="D35" s="11" t="s">
        <v>30</v>
      </c>
      <c r="E35" t="s">
        <v>31</v>
      </c>
      <c r="G35" s="19">
        <f t="shared" ref="G35:AE35" si="17">+G24/F13</f>
        <v>2.0223596492739145E-2</v>
      </c>
      <c r="H35" s="19">
        <f t="shared" si="17"/>
        <v>1.9299282397636133E-2</v>
      </c>
      <c r="I35" s="19">
        <f t="shared" si="17"/>
        <v>1.9927776305327327E-2</v>
      </c>
      <c r="J35" s="19">
        <f t="shared" si="17"/>
        <v>1.822286466031086E-2</v>
      </c>
      <c r="K35" s="19">
        <f t="shared" si="17"/>
        <v>1.7019443957060596E-2</v>
      </c>
      <c r="L35" s="19">
        <f t="shared" si="17"/>
        <v>1.8585319949811795E-2</v>
      </c>
      <c r="M35" s="19">
        <f t="shared" si="17"/>
        <v>2.2942489799060745E-2</v>
      </c>
      <c r="N35" s="19">
        <f t="shared" si="17"/>
        <v>2.084744487092647E-2</v>
      </c>
      <c r="O35" s="19">
        <f t="shared" si="17"/>
        <v>2.704217045119434E-2</v>
      </c>
      <c r="P35" s="19">
        <f t="shared" si="17"/>
        <v>2.7205903465701897E-2</v>
      </c>
      <c r="Q35" s="19">
        <f t="shared" si="17"/>
        <v>2.3424506282407859E-2</v>
      </c>
      <c r="R35" s="19">
        <f t="shared" si="17"/>
        <v>3.2693752133834075E-2</v>
      </c>
      <c r="S35" s="19">
        <f t="shared" si="17"/>
        <v>2.6540948703368202E-2</v>
      </c>
      <c r="T35" s="19">
        <f t="shared" si="17"/>
        <v>2.5378094968180765E-2</v>
      </c>
      <c r="U35" s="19">
        <f t="shared" si="17"/>
        <v>5.0756319413035834E-3</v>
      </c>
      <c r="V35" s="19">
        <f t="shared" si="17"/>
        <v>8.7875000000000002E-3</v>
      </c>
      <c r="W35" s="19">
        <f t="shared" si="17"/>
        <v>3.3579916483897749E-3</v>
      </c>
      <c r="X35" s="19">
        <f t="shared" si="17"/>
        <v>3.7295922147849926E-3</v>
      </c>
      <c r="Y35" s="19">
        <f t="shared" si="17"/>
        <v>7.9236182883015895E-3</v>
      </c>
      <c r="Z35" s="19">
        <f t="shared" si="17"/>
        <v>1.1706542968750001E-2</v>
      </c>
      <c r="AA35" s="19">
        <f t="shared" si="17"/>
        <v>1.2258835169343259E-2</v>
      </c>
      <c r="AB35" s="19">
        <f t="shared" si="17"/>
        <v>1.5555158233506169E-2</v>
      </c>
      <c r="AC35" s="19">
        <f t="shared" si="17"/>
        <v>1.5258215962441314E-2</v>
      </c>
      <c r="AD35" s="19">
        <f t="shared" si="17"/>
        <v>1.6578034682080925E-2</v>
      </c>
      <c r="AE35" s="19">
        <f t="shared" si="17"/>
        <v>2.387017535879182E-2</v>
      </c>
    </row>
    <row r="37" spans="2:31" x14ac:dyDescent="0.25">
      <c r="B37" s="12" t="s">
        <v>23</v>
      </c>
      <c r="C37" s="12"/>
      <c r="D37" s="13"/>
      <c r="E37" s="2"/>
      <c r="F37" s="2"/>
      <c r="G37" s="2"/>
      <c r="H37" s="2"/>
      <c r="I37" s="1"/>
      <c r="J37" s="1"/>
    </row>
    <row r="38" spans="2:31" x14ac:dyDescent="0.25">
      <c r="B38" s="7" t="s">
        <v>1</v>
      </c>
      <c r="C38" s="7" t="s">
        <v>13</v>
      </c>
      <c r="D38" s="7" t="s">
        <v>2</v>
      </c>
      <c r="E38" s="9" t="s">
        <v>3</v>
      </c>
      <c r="F38" s="21" t="s">
        <v>69</v>
      </c>
      <c r="G38" s="21" t="s">
        <v>70</v>
      </c>
      <c r="H38" s="21" t="s">
        <v>74</v>
      </c>
      <c r="I38" s="1"/>
      <c r="J38" s="1"/>
      <c r="AB38" t="s">
        <v>53</v>
      </c>
    </row>
    <row r="39" spans="2:31" x14ac:dyDescent="0.25">
      <c r="B39" s="6" t="s">
        <v>4</v>
      </c>
      <c r="C39" s="10" t="s">
        <v>5</v>
      </c>
      <c r="D39" s="11" t="s">
        <v>30</v>
      </c>
      <c r="E39" t="s">
        <v>31</v>
      </c>
      <c r="F39" s="1">
        <f t="shared" ref="F39:F46" si="18">+AVERAGE(G17:AE17)</f>
        <v>518.44000000000005</v>
      </c>
      <c r="G39" s="1">
        <f t="shared" ref="G39:G46" si="19">+AVERAGE(AB17:AE17)</f>
        <v>635.5</v>
      </c>
      <c r="H39" s="1">
        <f>+AVERAGE(K17:AE17)</f>
        <v>517.19047619047615</v>
      </c>
      <c r="I39" s="1"/>
      <c r="J39" s="1"/>
      <c r="AB39" t="s">
        <v>54</v>
      </c>
    </row>
    <row r="40" spans="2:31" x14ac:dyDescent="0.25">
      <c r="B40" s="10">
        <v>1000</v>
      </c>
      <c r="C40" s="10" t="s">
        <v>6</v>
      </c>
      <c r="D40" s="11" t="s">
        <v>30</v>
      </c>
      <c r="E40" t="s">
        <v>31</v>
      </c>
      <c r="F40" s="1">
        <f t="shared" si="18"/>
        <v>318.32</v>
      </c>
      <c r="G40" s="1">
        <f t="shared" si="19"/>
        <v>314.25</v>
      </c>
      <c r="H40" s="1">
        <f t="shared" ref="H40:H45" si="20">+AVERAGE(K18:AE18)</f>
        <v>299.8095238095238</v>
      </c>
      <c r="I40" s="1"/>
      <c r="J40" s="1"/>
    </row>
    <row r="41" spans="2:31" x14ac:dyDescent="0.25">
      <c r="B41" s="10">
        <v>1100</v>
      </c>
      <c r="C41" s="10" t="s">
        <v>12</v>
      </c>
      <c r="D41" s="11" t="s">
        <v>30</v>
      </c>
      <c r="E41" t="s">
        <v>31</v>
      </c>
      <c r="F41" s="1">
        <f t="shared" si="18"/>
        <v>9.48</v>
      </c>
      <c r="G41" s="1">
        <f t="shared" si="19"/>
        <v>14.25</v>
      </c>
      <c r="H41" s="1">
        <f t="shared" si="20"/>
        <v>8.0952380952380949</v>
      </c>
      <c r="I41" s="1"/>
      <c r="J41" s="1"/>
    </row>
    <row r="42" spans="2:31" x14ac:dyDescent="0.25">
      <c r="B42" s="10">
        <v>1300</v>
      </c>
      <c r="C42" s="10" t="s">
        <v>8</v>
      </c>
      <c r="D42" s="11" t="s">
        <v>30</v>
      </c>
      <c r="E42" t="s">
        <v>31</v>
      </c>
      <c r="F42" s="1">
        <f t="shared" si="18"/>
        <v>140.84</v>
      </c>
      <c r="G42" s="1">
        <f t="shared" si="19"/>
        <v>246.75</v>
      </c>
      <c r="H42" s="1">
        <f t="shared" si="20"/>
        <v>159</v>
      </c>
      <c r="I42" s="1"/>
      <c r="J42" s="1"/>
    </row>
    <row r="43" spans="2:31" x14ac:dyDescent="0.25">
      <c r="B43" s="10">
        <v>1400</v>
      </c>
      <c r="C43" s="10" t="s">
        <v>9</v>
      </c>
      <c r="D43" s="11" t="s">
        <v>30</v>
      </c>
      <c r="E43" t="s">
        <v>31</v>
      </c>
      <c r="F43" s="1">
        <f t="shared" si="18"/>
        <v>188.76</v>
      </c>
      <c r="G43" s="1">
        <f t="shared" si="19"/>
        <v>75.75</v>
      </c>
      <c r="H43" s="1">
        <f t="shared" si="20"/>
        <v>205.8095238095238</v>
      </c>
      <c r="I43" s="1"/>
      <c r="J43" s="1"/>
    </row>
    <row r="44" spans="2:31" x14ac:dyDescent="0.25">
      <c r="B44" s="10">
        <v>1604</v>
      </c>
      <c r="C44" s="10" t="s">
        <v>10</v>
      </c>
      <c r="D44" s="11" t="s">
        <v>30</v>
      </c>
      <c r="E44" t="s">
        <v>31</v>
      </c>
      <c r="F44" s="1">
        <f t="shared" si="18"/>
        <v>102.32</v>
      </c>
      <c r="G44" s="1">
        <f t="shared" si="19"/>
        <v>246</v>
      </c>
      <c r="H44" s="1">
        <f t="shared" si="20"/>
        <v>110.33333333333333</v>
      </c>
      <c r="I44" s="1"/>
      <c r="J44" s="1"/>
    </row>
    <row r="45" spans="2:31" x14ac:dyDescent="0.25">
      <c r="B45" s="15">
        <v>1606</v>
      </c>
      <c r="C45" s="15" t="s">
        <v>11</v>
      </c>
      <c r="D45" s="16" t="s">
        <v>30</v>
      </c>
      <c r="E45" s="17" t="s">
        <v>31</v>
      </c>
      <c r="F45" s="3">
        <f t="shared" si="18"/>
        <v>1.1200000000000001</v>
      </c>
      <c r="G45" s="3">
        <f t="shared" si="19"/>
        <v>2</v>
      </c>
      <c r="H45" s="3">
        <f t="shared" si="20"/>
        <v>1.6666666666666667</v>
      </c>
      <c r="I45" s="1"/>
      <c r="J45" s="1"/>
    </row>
    <row r="46" spans="2:31" x14ac:dyDescent="0.25">
      <c r="C46" s="10" t="s">
        <v>14</v>
      </c>
      <c r="D46" s="11" t="s">
        <v>30</v>
      </c>
      <c r="E46" t="s">
        <v>31</v>
      </c>
      <c r="F46" s="1">
        <f t="shared" si="18"/>
        <v>1279.28</v>
      </c>
      <c r="G46" s="1">
        <f t="shared" si="19"/>
        <v>1534.5</v>
      </c>
      <c r="H46" s="1">
        <f>+AVERAGE(K24:AE24)</f>
        <v>1301.9047619047619</v>
      </c>
      <c r="I46" s="1"/>
      <c r="J46" s="1"/>
    </row>
    <row r="47" spans="2:31" x14ac:dyDescent="0.25">
      <c r="C47" s="10" t="s">
        <v>24</v>
      </c>
      <c r="D47" s="11"/>
      <c r="F47" s="18">
        <f>+F39/F46</f>
        <v>0.40525920830467144</v>
      </c>
      <c r="G47" s="18"/>
      <c r="H47" s="1"/>
      <c r="I47" s="1"/>
      <c r="J47" s="1"/>
    </row>
    <row r="49" spans="2:15" x14ac:dyDescent="0.25">
      <c r="B49" s="12" t="s">
        <v>22</v>
      </c>
      <c r="C49" s="12"/>
      <c r="D49" s="13"/>
      <c r="E49" s="2"/>
      <c r="F49" s="2"/>
      <c r="G49" s="2"/>
      <c r="H49" s="2"/>
      <c r="I49" s="2"/>
      <c r="J49" s="2"/>
    </row>
    <row r="50" spans="2:15" x14ac:dyDescent="0.25">
      <c r="B50" s="7" t="s">
        <v>1</v>
      </c>
      <c r="C50" s="7" t="s">
        <v>13</v>
      </c>
      <c r="D50" s="7" t="s">
        <v>2</v>
      </c>
      <c r="E50" s="9" t="s">
        <v>3</v>
      </c>
      <c r="F50" s="21" t="s">
        <v>17</v>
      </c>
      <c r="G50" s="21" t="s">
        <v>18</v>
      </c>
      <c r="H50" s="21" t="s">
        <v>19</v>
      </c>
      <c r="I50" s="21" t="s">
        <v>21</v>
      </c>
      <c r="J50" s="21" t="s">
        <v>20</v>
      </c>
    </row>
    <row r="51" spans="2:15" x14ac:dyDescent="0.25">
      <c r="B51" s="6" t="s">
        <v>4</v>
      </c>
      <c r="C51" s="10" t="s">
        <v>5</v>
      </c>
      <c r="D51" s="11" t="s">
        <v>30</v>
      </c>
      <c r="E51" t="s">
        <v>31</v>
      </c>
      <c r="F51" s="19">
        <f t="shared" ref="F51:F58" si="21">+AVERAGE(G28:AE28)</f>
        <v>1.1126359343928312E-2</v>
      </c>
      <c r="G51" s="19">
        <f t="shared" ref="G51:G58" si="22">+AVERAGE(P28:AE28)</f>
        <v>9.5585166415374703E-3</v>
      </c>
      <c r="H51" s="19">
        <f t="shared" ref="H51:H58" si="23">+AVERAGE(W28:AE28)</f>
        <v>7.6461278725765691E-3</v>
      </c>
      <c r="I51" s="19">
        <f t="shared" ref="I51:I58" si="24">+AVERAGE(M28:O28)</f>
        <v>1.6843808717753567E-2</v>
      </c>
      <c r="J51" s="19">
        <f t="shared" ref="J51:J58" si="25">+AVERAGE(T28:X28)</f>
        <v>4.2842781821939239E-3</v>
      </c>
    </row>
    <row r="52" spans="2:15" x14ac:dyDescent="0.25">
      <c r="B52" s="10">
        <v>1000</v>
      </c>
      <c r="C52" s="10" t="s">
        <v>6</v>
      </c>
      <c r="D52" s="11" t="s">
        <v>30</v>
      </c>
      <c r="E52" t="s">
        <v>31</v>
      </c>
      <c r="F52" s="19">
        <f t="shared" si="21"/>
        <v>3.4102316592020225E-2</v>
      </c>
      <c r="G52" s="19">
        <f t="shared" si="22"/>
        <v>2.6650369960010072E-2</v>
      </c>
      <c r="H52" s="19">
        <f t="shared" si="23"/>
        <v>2.0853604447405531E-2</v>
      </c>
      <c r="I52" s="19">
        <f t="shared" si="24"/>
        <v>3.5318502201881104E-2</v>
      </c>
      <c r="J52" s="19">
        <f t="shared" si="25"/>
        <v>1.4832077256807416E-2</v>
      </c>
    </row>
    <row r="53" spans="2:15" x14ac:dyDescent="0.25">
      <c r="B53" s="10">
        <v>1100</v>
      </c>
      <c r="C53" s="10" t="s">
        <v>12</v>
      </c>
      <c r="D53" s="11" t="s">
        <v>30</v>
      </c>
      <c r="E53" t="s">
        <v>31</v>
      </c>
      <c r="F53" s="19">
        <f t="shared" si="21"/>
        <v>5.9505699122690435E-3</v>
      </c>
      <c r="G53" s="19">
        <f t="shared" si="22"/>
        <v>5.2948585570200997E-3</v>
      </c>
      <c r="H53" s="19">
        <f t="shared" si="23"/>
        <v>7.5211342834792961E-3</v>
      </c>
      <c r="I53" s="19">
        <f t="shared" si="24"/>
        <v>2.747051741208022E-3</v>
      </c>
      <c r="J53" s="19">
        <f t="shared" si="25"/>
        <v>3.4054159128329557E-3</v>
      </c>
    </row>
    <row r="54" spans="2:15" x14ac:dyDescent="0.25">
      <c r="B54" s="10">
        <v>1300</v>
      </c>
      <c r="C54" s="10" t="s">
        <v>8</v>
      </c>
      <c r="D54" s="11" t="s">
        <v>30</v>
      </c>
      <c r="E54" t="s">
        <v>31</v>
      </c>
      <c r="F54" s="19">
        <f t="shared" si="21"/>
        <v>3.4884112109454864E-2</v>
      </c>
      <c r="G54" s="19">
        <f t="shared" si="22"/>
        <v>3.8004655445627769E-2</v>
      </c>
      <c r="H54" s="19">
        <f t="shared" si="23"/>
        <v>2.8085421933959562E-2</v>
      </c>
      <c r="I54" s="19">
        <f t="shared" si="24"/>
        <v>4.7949340171351197E-2</v>
      </c>
      <c r="J54" s="19">
        <f t="shared" si="25"/>
        <v>2.0392678924254538E-2</v>
      </c>
    </row>
    <row r="55" spans="2:15" x14ac:dyDescent="0.25">
      <c r="B55" s="10">
        <v>1400</v>
      </c>
      <c r="C55" s="10" t="s">
        <v>9</v>
      </c>
      <c r="D55" s="11" t="s">
        <v>30</v>
      </c>
      <c r="E55" t="s">
        <v>31</v>
      </c>
      <c r="F55" s="19">
        <f t="shared" si="21"/>
        <v>2.5145941548700756E-2</v>
      </c>
      <c r="G55" s="19">
        <f t="shared" si="22"/>
        <v>2.3226001057859005E-2</v>
      </c>
      <c r="H55" s="19">
        <f t="shared" si="23"/>
        <v>9.4739887815359115E-3</v>
      </c>
      <c r="I55" s="19">
        <f t="shared" si="24"/>
        <v>4.2353304651133128E-2</v>
      </c>
      <c r="J55" s="19">
        <f t="shared" si="25"/>
        <v>2.0845850153737862E-2</v>
      </c>
    </row>
    <row r="56" spans="2:15" x14ac:dyDescent="0.25">
      <c r="B56" s="10">
        <v>1604</v>
      </c>
      <c r="C56" s="10" t="s">
        <v>10</v>
      </c>
      <c r="D56" s="11" t="s">
        <v>30</v>
      </c>
      <c r="E56" t="s">
        <v>31</v>
      </c>
      <c r="F56" s="19">
        <f t="shared" si="21"/>
        <v>4.1361862527139213E-2</v>
      </c>
      <c r="G56" s="19">
        <f t="shared" si="22"/>
        <v>4.2695524473046566E-2</v>
      </c>
      <c r="H56" s="19">
        <f t="shared" si="23"/>
        <v>3.6509871100950692E-2</v>
      </c>
      <c r="I56" s="19">
        <f t="shared" si="24"/>
        <v>4.3001051892165243E-2</v>
      </c>
      <c r="J56" s="19">
        <f t="shared" si="25"/>
        <v>2.4134643128001849E-2</v>
      </c>
    </row>
    <row r="57" spans="2:15" x14ac:dyDescent="0.25">
      <c r="B57" s="15">
        <v>1606</v>
      </c>
      <c r="C57" s="15" t="s">
        <v>11</v>
      </c>
      <c r="D57" s="16" t="s">
        <v>30</v>
      </c>
      <c r="E57" s="17" t="s">
        <v>31</v>
      </c>
      <c r="F57" s="20">
        <f t="shared" si="21"/>
        <v>1.3288213908703559E-2</v>
      </c>
      <c r="G57" s="20">
        <f t="shared" si="22"/>
        <v>2.3917103320653072E-2</v>
      </c>
      <c r="H57" s="20">
        <f t="shared" si="23"/>
        <v>9.006437503230956E-3</v>
      </c>
      <c r="I57" s="20">
        <f t="shared" si="24"/>
        <v>1.9394714407502133E-2</v>
      </c>
      <c r="J57" s="20">
        <f t="shared" si="25"/>
        <v>1.3069519504898541E-2</v>
      </c>
    </row>
    <row r="58" spans="2:15" x14ac:dyDescent="0.25">
      <c r="C58" s="10" t="s">
        <v>14</v>
      </c>
      <c r="D58" s="11" t="s">
        <v>30</v>
      </c>
      <c r="E58" t="s">
        <v>31</v>
      </c>
      <c r="F58" s="19">
        <f t="shared" si="21"/>
        <v>1.7738195636210142E-2</v>
      </c>
      <c r="G58" s="19">
        <f t="shared" si="22"/>
        <v>1.6209031376324141E-2</v>
      </c>
      <c r="H58" s="19">
        <f t="shared" si="23"/>
        <v>1.224868494737665E-2</v>
      </c>
      <c r="I58" s="19">
        <f t="shared" si="24"/>
        <v>2.3610701707060519E-2</v>
      </c>
      <c r="J58" s="19">
        <f t="shared" si="25"/>
        <v>9.2657621545318251E-3</v>
      </c>
    </row>
    <row r="60" spans="2:15" x14ac:dyDescent="0.25">
      <c r="B60" s="12" t="s">
        <v>100</v>
      </c>
      <c r="C60" s="12"/>
      <c r="D60" s="13"/>
      <c r="E60" s="2"/>
      <c r="F60" s="2"/>
      <c r="G60" s="2"/>
      <c r="H60" s="2"/>
      <c r="I60" s="2"/>
      <c r="J60" s="2"/>
      <c r="K60" s="2"/>
      <c r="L60" s="2"/>
    </row>
    <row r="61" spans="2:15" x14ac:dyDescent="0.25">
      <c r="B61" s="7" t="s">
        <v>1</v>
      </c>
      <c r="C61" s="7" t="s">
        <v>13</v>
      </c>
      <c r="D61" s="7" t="s">
        <v>2</v>
      </c>
      <c r="E61" s="9" t="s">
        <v>3</v>
      </c>
      <c r="F61" s="21">
        <v>1995</v>
      </c>
      <c r="G61" s="21">
        <v>2000</v>
      </c>
      <c r="H61" s="21">
        <v>2005</v>
      </c>
      <c r="I61" s="21">
        <v>2010</v>
      </c>
      <c r="J61" s="21">
        <v>2015</v>
      </c>
      <c r="K61" s="21">
        <v>2020</v>
      </c>
      <c r="L61" s="24" t="s">
        <v>99</v>
      </c>
    </row>
    <row r="62" spans="2:15" x14ac:dyDescent="0.25">
      <c r="B62" s="6" t="s">
        <v>4</v>
      </c>
      <c r="C62" s="10" t="s">
        <v>5</v>
      </c>
      <c r="D62" s="11" t="s">
        <v>30</v>
      </c>
      <c r="E62" t="s">
        <v>31</v>
      </c>
      <c r="F62" s="1">
        <f t="shared" ref="F62" si="26">+F6</f>
        <v>40739</v>
      </c>
      <c r="G62" s="1">
        <f t="shared" ref="G62" si="27">+K6</f>
        <v>43365</v>
      </c>
      <c r="H62" s="1">
        <f t="shared" ref="H62" si="28">+P6</f>
        <v>47036</v>
      </c>
      <c r="I62" s="1">
        <f t="shared" ref="I62" si="29">+U6</f>
        <v>49721</v>
      </c>
      <c r="J62" s="1">
        <f t="shared" ref="J62" si="30">+Z6</f>
        <v>50896</v>
      </c>
      <c r="K62" s="1">
        <f t="shared" ref="K62" si="31">+AE6</f>
        <v>53700</v>
      </c>
      <c r="L62" s="31">
        <f>+ROUND(K62+'THROUNARAÆTLUN IB'!H89*4+'THROUNARAÆTLUN IB'!D28,-2)</f>
        <v>57000</v>
      </c>
      <c r="M62" s="30"/>
      <c r="N62" s="110"/>
      <c r="O62" s="110"/>
    </row>
    <row r="63" spans="2:15" x14ac:dyDescent="0.25">
      <c r="B63" s="6" t="s">
        <v>103</v>
      </c>
      <c r="C63" s="10" t="s">
        <v>102</v>
      </c>
      <c r="D63" s="11" t="s">
        <v>30</v>
      </c>
      <c r="E63" t="s">
        <v>31</v>
      </c>
      <c r="F63" s="1"/>
      <c r="G63" s="1">
        <f>+SUM(G64:G69)</f>
        <v>20395</v>
      </c>
      <c r="H63" s="1">
        <f t="shared" ref="H63:K63" si="32">+SUM(H64:H69)</f>
        <v>24513</v>
      </c>
      <c r="I63" s="1">
        <f t="shared" si="32"/>
        <v>30279</v>
      </c>
      <c r="J63" s="1">
        <f t="shared" si="32"/>
        <v>31983</v>
      </c>
      <c r="K63" s="1">
        <f t="shared" si="32"/>
        <v>36333</v>
      </c>
      <c r="L63" s="31">
        <f>+ROUND(K63+'THROUNARAÆTLUN IB'!H90*4+'THROUNARAÆTLUN IB'!D29,-2)</f>
        <v>37300</v>
      </c>
      <c r="M63" s="30"/>
      <c r="N63" s="110"/>
      <c r="O63" s="110"/>
    </row>
    <row r="64" spans="2:15" x14ac:dyDescent="0.25">
      <c r="B64" s="10">
        <v>1000</v>
      </c>
      <c r="C64" s="10" t="s">
        <v>6</v>
      </c>
      <c r="D64" s="11" t="s">
        <v>30</v>
      </c>
      <c r="E64" t="s">
        <v>31</v>
      </c>
      <c r="F64" s="1">
        <f t="shared" ref="F64:F69" si="33">+F7</f>
        <v>6105</v>
      </c>
      <c r="G64" s="1">
        <f t="shared" ref="G64:G69" si="34">+K7</f>
        <v>8052</v>
      </c>
      <c r="H64" s="1">
        <f t="shared" ref="H64:H69" si="35">+P7</f>
        <v>9582</v>
      </c>
      <c r="I64" s="1">
        <f t="shared" ref="I64:I69" si="36">+U7</f>
        <v>11563</v>
      </c>
      <c r="J64" s="1">
        <f t="shared" ref="J64:J69" si="37">+Z7</f>
        <v>12496</v>
      </c>
      <c r="K64" s="1">
        <f t="shared" ref="K64:K69" si="38">+AE7</f>
        <v>14063</v>
      </c>
      <c r="L64" s="31">
        <f>+ROUND(K64+'THROUNARAÆTLUN IB'!H90*4+'THROUNARAÆTLUN IB'!D29,-2)</f>
        <v>15100</v>
      </c>
      <c r="N64" s="110"/>
      <c r="O64" s="110"/>
    </row>
    <row r="65" spans="2:15" x14ac:dyDescent="0.25">
      <c r="B65" s="10">
        <v>1100</v>
      </c>
      <c r="C65" s="10" t="s">
        <v>12</v>
      </c>
      <c r="D65" s="11" t="s">
        <v>30</v>
      </c>
      <c r="E65" t="s">
        <v>31</v>
      </c>
      <c r="F65" s="1">
        <f t="shared" si="33"/>
        <v>1490</v>
      </c>
      <c r="G65" s="1">
        <f t="shared" si="34"/>
        <v>1563</v>
      </c>
      <c r="H65" s="1">
        <f t="shared" si="35"/>
        <v>1590</v>
      </c>
      <c r="I65" s="1">
        <f t="shared" si="36"/>
        <v>1615</v>
      </c>
      <c r="J65" s="1">
        <f t="shared" si="37"/>
        <v>1646</v>
      </c>
      <c r="K65" s="1">
        <f t="shared" si="38"/>
        <v>1727</v>
      </c>
      <c r="L65" s="31">
        <f>+ROUND(K65+'THROUNARAÆTLUN IB'!H91*4+'THROUNARAÆTLUN IB'!D30,-2)</f>
        <v>1800</v>
      </c>
      <c r="N65" s="110"/>
      <c r="O65" s="110"/>
    </row>
    <row r="66" spans="2:15" x14ac:dyDescent="0.25">
      <c r="B66" s="10">
        <v>1300</v>
      </c>
      <c r="C66" s="10" t="s">
        <v>8</v>
      </c>
      <c r="D66" s="11" t="s">
        <v>30</v>
      </c>
      <c r="E66" t="s">
        <v>31</v>
      </c>
      <c r="F66" s="1">
        <f t="shared" si="33"/>
        <v>2628</v>
      </c>
      <c r="G66" s="1">
        <f t="shared" si="34"/>
        <v>2832</v>
      </c>
      <c r="H66" s="1">
        <f t="shared" si="35"/>
        <v>3666</v>
      </c>
      <c r="I66" s="1">
        <f t="shared" si="36"/>
        <v>4766</v>
      </c>
      <c r="J66" s="1">
        <f t="shared" si="37"/>
        <v>5013</v>
      </c>
      <c r="K66" s="1">
        <f t="shared" si="38"/>
        <v>6149</v>
      </c>
      <c r="L66" s="31">
        <f>+ROUND(K66+'THROUNARAÆTLUN IB'!H92*4+'THROUNARAÆTLUN IB'!D31,-2)</f>
        <v>7100</v>
      </c>
      <c r="N66" s="110"/>
      <c r="O66" s="110"/>
    </row>
    <row r="67" spans="2:15" x14ac:dyDescent="0.25">
      <c r="B67" s="10">
        <v>1400</v>
      </c>
      <c r="C67" s="10" t="s">
        <v>9</v>
      </c>
      <c r="D67" s="11" t="s">
        <v>30</v>
      </c>
      <c r="E67" t="s">
        <v>31</v>
      </c>
      <c r="F67" s="1">
        <f t="shared" si="33"/>
        <v>5536</v>
      </c>
      <c r="G67" s="1">
        <f t="shared" si="34"/>
        <v>6103</v>
      </c>
      <c r="H67" s="1">
        <f t="shared" si="35"/>
        <v>7396</v>
      </c>
      <c r="I67" s="1">
        <f t="shared" si="36"/>
        <v>9342</v>
      </c>
      <c r="J67" s="1">
        <f t="shared" si="37"/>
        <v>9733</v>
      </c>
      <c r="K67" s="1">
        <f t="shared" si="38"/>
        <v>10255</v>
      </c>
      <c r="L67" s="31">
        <f>+ROUND(K67+'THROUNARAÆTLUN IB'!H93*4+'THROUNARAÆTLUN IB'!D32,-2)</f>
        <v>10700</v>
      </c>
      <c r="N67" s="110"/>
      <c r="O67" s="110"/>
    </row>
    <row r="68" spans="2:15" x14ac:dyDescent="0.25">
      <c r="B68" s="10">
        <v>1604</v>
      </c>
      <c r="C68" s="10" t="s">
        <v>10</v>
      </c>
      <c r="D68" s="11" t="s">
        <v>30</v>
      </c>
      <c r="E68" t="s">
        <v>31</v>
      </c>
      <c r="F68" s="1">
        <f t="shared" si="33"/>
        <v>1477</v>
      </c>
      <c r="G68" s="1">
        <f t="shared" si="34"/>
        <v>1776</v>
      </c>
      <c r="H68" s="1">
        <f t="shared" si="35"/>
        <v>2205</v>
      </c>
      <c r="I68" s="1">
        <f t="shared" si="36"/>
        <v>2899</v>
      </c>
      <c r="J68" s="1">
        <f t="shared" si="37"/>
        <v>2999</v>
      </c>
      <c r="K68" s="1">
        <f t="shared" si="38"/>
        <v>4035</v>
      </c>
      <c r="L68" s="31">
        <f>+ROUND(K68+'THROUNARAÆTLUN IB'!H94*4+'THROUNARAÆTLUN IB'!D33,-2)</f>
        <v>4400</v>
      </c>
      <c r="N68" s="110"/>
      <c r="O68" s="110"/>
    </row>
    <row r="69" spans="2:15" x14ac:dyDescent="0.25">
      <c r="B69" s="15">
        <v>1606</v>
      </c>
      <c r="C69" s="15" t="s">
        <v>11</v>
      </c>
      <c r="D69" s="16" t="s">
        <v>30</v>
      </c>
      <c r="E69" s="17" t="s">
        <v>31</v>
      </c>
      <c r="F69" s="3">
        <f t="shared" si="33"/>
        <v>76</v>
      </c>
      <c r="G69" s="3">
        <f t="shared" si="34"/>
        <v>69</v>
      </c>
      <c r="H69" s="3">
        <f t="shared" si="35"/>
        <v>74</v>
      </c>
      <c r="I69" s="3">
        <f t="shared" si="36"/>
        <v>94</v>
      </c>
      <c r="J69" s="3">
        <f t="shared" si="37"/>
        <v>96</v>
      </c>
      <c r="K69" s="3">
        <f t="shared" si="38"/>
        <v>104</v>
      </c>
      <c r="L69" s="32">
        <f>+ROUND(K69+'THROUNARAÆTLUN IB'!H95*4+'THROUNARAÆTLUN IB'!D34,-2)</f>
        <v>100</v>
      </c>
      <c r="N69" s="110"/>
      <c r="O69" s="110"/>
    </row>
    <row r="70" spans="2:15" x14ac:dyDescent="0.25">
      <c r="C70" s="10" t="s">
        <v>14</v>
      </c>
      <c r="D70" s="11" t="s">
        <v>30</v>
      </c>
      <c r="E70" t="s">
        <v>31</v>
      </c>
      <c r="F70" s="1">
        <f>+SUM(F62:F69)</f>
        <v>58051</v>
      </c>
      <c r="G70" s="1">
        <f t="shared" ref="G70:L70" si="39">+SUM(G62:G69)</f>
        <v>84155</v>
      </c>
      <c r="H70" s="1">
        <f t="shared" si="39"/>
        <v>96062</v>
      </c>
      <c r="I70" s="1">
        <f t="shared" si="39"/>
        <v>110279</v>
      </c>
      <c r="J70" s="1">
        <f t="shared" si="39"/>
        <v>114862</v>
      </c>
      <c r="K70" s="1">
        <f t="shared" si="39"/>
        <v>126366</v>
      </c>
      <c r="L70" s="1">
        <f t="shared" si="39"/>
        <v>133500</v>
      </c>
      <c r="M70" s="1"/>
    </row>
    <row r="71" spans="2:15" x14ac:dyDescent="0.25">
      <c r="B71" s="25"/>
      <c r="C71" s="25" t="s">
        <v>26</v>
      </c>
      <c r="D71" s="26"/>
      <c r="E71" s="27"/>
      <c r="F71" s="27"/>
      <c r="G71" s="28">
        <f>+(G70-F70)/F70</f>
        <v>0.44967356290158655</v>
      </c>
      <c r="H71" s="28">
        <f t="shared" ref="H71:L71" si="40">+(H70-G70)/G70</f>
        <v>0.14148891925613452</v>
      </c>
      <c r="I71" s="28">
        <f t="shared" si="40"/>
        <v>0.14799816784993025</v>
      </c>
      <c r="J71" s="28">
        <f t="shared" si="40"/>
        <v>4.1558229581334614E-2</v>
      </c>
      <c r="K71" s="28">
        <f t="shared" si="40"/>
        <v>0.10015496857098083</v>
      </c>
      <c r="L71" s="29">
        <f t="shared" si="40"/>
        <v>5.6455059114002185E-2</v>
      </c>
    </row>
    <row r="73" spans="2:15" x14ac:dyDescent="0.25">
      <c r="B73" s="12" t="s">
        <v>25</v>
      </c>
      <c r="C73" s="12"/>
      <c r="D73" s="13"/>
      <c r="E73" s="2"/>
      <c r="F73" s="2"/>
      <c r="G73" s="2"/>
      <c r="H73" s="2"/>
      <c r="I73" s="2"/>
      <c r="J73" s="2"/>
      <c r="K73" s="2"/>
      <c r="L73" s="2"/>
    </row>
    <row r="74" spans="2:15" x14ac:dyDescent="0.25">
      <c r="B74" s="7" t="s">
        <v>1</v>
      </c>
      <c r="C74" s="7" t="s">
        <v>13</v>
      </c>
      <c r="D74" s="7" t="s">
        <v>2</v>
      </c>
      <c r="E74" s="9" t="s">
        <v>3</v>
      </c>
      <c r="F74" s="21">
        <v>1995</v>
      </c>
      <c r="G74" s="21">
        <v>2000</v>
      </c>
      <c r="H74" s="21">
        <v>2005</v>
      </c>
      <c r="I74" s="21">
        <v>2010</v>
      </c>
      <c r="J74" s="21">
        <v>2015</v>
      </c>
      <c r="K74" s="21">
        <v>2020</v>
      </c>
      <c r="L74" s="24">
        <v>2025</v>
      </c>
    </row>
    <row r="75" spans="2:15" x14ac:dyDescent="0.25">
      <c r="B75" s="6" t="s">
        <v>4</v>
      </c>
      <c r="C75" s="10" t="s">
        <v>5</v>
      </c>
      <c r="D75" s="11" t="s">
        <v>30</v>
      </c>
      <c r="E75" t="s">
        <v>31</v>
      </c>
      <c r="F75" s="18">
        <f>+F62/F$70</f>
        <v>0.70177946977657579</v>
      </c>
      <c r="G75" s="18">
        <f t="shared" ref="G75:K75" si="41">+G62/G$70</f>
        <v>0.51529915037728002</v>
      </c>
      <c r="H75" s="18">
        <f t="shared" si="41"/>
        <v>0.48964210613978471</v>
      </c>
      <c r="I75" s="18">
        <f t="shared" si="41"/>
        <v>0.45086553196891521</v>
      </c>
      <c r="J75" s="18">
        <f t="shared" si="41"/>
        <v>0.44310563981125178</v>
      </c>
      <c r="K75" s="18">
        <f t="shared" si="41"/>
        <v>0.4249560799582166</v>
      </c>
      <c r="L75" s="18">
        <f t="shared" ref="L75" si="42">+L62/L$70</f>
        <v>0.42696629213483145</v>
      </c>
    </row>
    <row r="76" spans="2:15" x14ac:dyDescent="0.25">
      <c r="B76" s="10">
        <v>1000</v>
      </c>
      <c r="C76" s="10" t="s">
        <v>6</v>
      </c>
      <c r="D76" s="11" t="s">
        <v>30</v>
      </c>
      <c r="E76" t="s">
        <v>31</v>
      </c>
      <c r="F76" s="18">
        <f t="shared" ref="F76:K81" si="43">+F64/F$70</f>
        <v>0.10516614700866479</v>
      </c>
      <c r="G76" s="18">
        <f t="shared" si="43"/>
        <v>9.5680589388628126E-2</v>
      </c>
      <c r="H76" s="18">
        <f t="shared" si="43"/>
        <v>9.9748079365409845E-2</v>
      </c>
      <c r="I76" s="18">
        <f t="shared" si="43"/>
        <v>0.10485223841347854</v>
      </c>
      <c r="J76" s="18">
        <f t="shared" si="43"/>
        <v>0.10879141926833939</v>
      </c>
      <c r="K76" s="18">
        <f t="shared" si="43"/>
        <v>0.11128784641438362</v>
      </c>
      <c r="L76" s="18">
        <f t="shared" ref="L76" si="44">+L64/L$70</f>
        <v>0.11310861423220973</v>
      </c>
    </row>
    <row r="77" spans="2:15" x14ac:dyDescent="0.25">
      <c r="B77" s="10">
        <v>1100</v>
      </c>
      <c r="C77" s="10" t="s">
        <v>12</v>
      </c>
      <c r="D77" s="11" t="s">
        <v>30</v>
      </c>
      <c r="E77" t="s">
        <v>31</v>
      </c>
      <c r="F77" s="18">
        <f t="shared" si="43"/>
        <v>2.5667085838314587E-2</v>
      </c>
      <c r="G77" s="18">
        <f t="shared" si="43"/>
        <v>1.8572871487136832E-2</v>
      </c>
      <c r="H77" s="18">
        <f t="shared" si="43"/>
        <v>1.6551810289188233E-2</v>
      </c>
      <c r="I77" s="18">
        <f t="shared" si="43"/>
        <v>1.4644673963311238E-2</v>
      </c>
      <c r="J77" s="18">
        <f t="shared" si="43"/>
        <v>1.4330239765980045E-2</v>
      </c>
      <c r="K77" s="18">
        <f t="shared" si="43"/>
        <v>1.3666650839624582E-2</v>
      </c>
      <c r="L77" s="18">
        <f t="shared" ref="L77" si="45">+L65/L$70</f>
        <v>1.3483146067415731E-2</v>
      </c>
    </row>
    <row r="78" spans="2:15" x14ac:dyDescent="0.25">
      <c r="B78" s="10">
        <v>1300</v>
      </c>
      <c r="C78" s="10" t="s">
        <v>8</v>
      </c>
      <c r="D78" s="11" t="s">
        <v>30</v>
      </c>
      <c r="E78" t="s">
        <v>31</v>
      </c>
      <c r="F78" s="18">
        <f t="shared" si="43"/>
        <v>4.5270537975228675E-2</v>
      </c>
      <c r="G78" s="18">
        <f t="shared" si="43"/>
        <v>3.3652189412393799E-2</v>
      </c>
      <c r="H78" s="18">
        <f t="shared" si="43"/>
        <v>3.8162853157335884E-2</v>
      </c>
      <c r="I78" s="18">
        <f t="shared" si="43"/>
        <v>4.3217657033524065E-2</v>
      </c>
      <c r="J78" s="18">
        <f t="shared" si="43"/>
        <v>4.3643676759938015E-2</v>
      </c>
      <c r="K78" s="18">
        <f t="shared" si="43"/>
        <v>4.8660240887580523E-2</v>
      </c>
      <c r="L78" s="18">
        <f t="shared" ref="L78" si="46">+L66/L$70</f>
        <v>5.3183520599250939E-2</v>
      </c>
    </row>
    <row r="79" spans="2:15" x14ac:dyDescent="0.25">
      <c r="B79" s="10">
        <v>1400</v>
      </c>
      <c r="C79" s="10" t="s">
        <v>9</v>
      </c>
      <c r="D79" s="11" t="s">
        <v>30</v>
      </c>
      <c r="E79" t="s">
        <v>31</v>
      </c>
      <c r="F79" s="18">
        <f t="shared" si="43"/>
        <v>9.536442094020775E-2</v>
      </c>
      <c r="G79" s="18">
        <f t="shared" si="43"/>
        <v>7.2520943497118406E-2</v>
      </c>
      <c r="H79" s="18">
        <f t="shared" si="43"/>
        <v>7.6991942703670546E-2</v>
      </c>
      <c r="I79" s="18">
        <f t="shared" si="43"/>
        <v>8.4712411247835032E-2</v>
      </c>
      <c r="J79" s="18">
        <f t="shared" si="43"/>
        <v>8.4736466368337662E-2</v>
      </c>
      <c r="K79" s="18">
        <f t="shared" si="43"/>
        <v>8.115315828624789E-2</v>
      </c>
      <c r="L79" s="18">
        <f t="shared" ref="L79" si="47">+L67/L$70</f>
        <v>8.0149812734082393E-2</v>
      </c>
    </row>
    <row r="80" spans="2:15" x14ac:dyDescent="0.25">
      <c r="B80" s="10">
        <v>1604</v>
      </c>
      <c r="C80" s="10" t="s">
        <v>10</v>
      </c>
      <c r="D80" s="11" t="s">
        <v>30</v>
      </c>
      <c r="E80" t="s">
        <v>31</v>
      </c>
      <c r="F80" s="18">
        <f t="shared" si="43"/>
        <v>2.5443144820933319E-2</v>
      </c>
      <c r="G80" s="18">
        <f t="shared" si="43"/>
        <v>2.1103915394213059E-2</v>
      </c>
      <c r="H80" s="18">
        <f t="shared" si="43"/>
        <v>2.2953925589723305E-2</v>
      </c>
      <c r="I80" s="18">
        <f t="shared" si="43"/>
        <v>2.6287869857361781E-2</v>
      </c>
      <c r="J80" s="18">
        <f t="shared" si="43"/>
        <v>2.6109592380421723E-2</v>
      </c>
      <c r="K80" s="18">
        <f t="shared" si="43"/>
        <v>3.1931057404681641E-2</v>
      </c>
      <c r="L80" s="18">
        <f t="shared" ref="L80" si="48">+L68/L$70</f>
        <v>3.2958801498127341E-2</v>
      </c>
    </row>
    <row r="81" spans="2:12" x14ac:dyDescent="0.25">
      <c r="B81" s="15">
        <v>1606</v>
      </c>
      <c r="C81" s="15" t="s">
        <v>11</v>
      </c>
      <c r="D81" s="16" t="s">
        <v>30</v>
      </c>
      <c r="E81" s="17" t="s">
        <v>31</v>
      </c>
      <c r="F81" s="23">
        <f t="shared" si="43"/>
        <v>1.3091936400751064E-3</v>
      </c>
      <c r="G81" s="23">
        <f t="shared" si="43"/>
        <v>8.1991563186976414E-4</v>
      </c>
      <c r="H81" s="23">
        <f t="shared" si="43"/>
        <v>7.7033582477982964E-4</v>
      </c>
      <c r="I81" s="23">
        <f t="shared" si="43"/>
        <v>8.5238350003173766E-4</v>
      </c>
      <c r="J81" s="23">
        <f t="shared" si="43"/>
        <v>8.3578555135728093E-4</v>
      </c>
      <c r="K81" s="23">
        <f t="shared" si="43"/>
        <v>8.230061883734549E-4</v>
      </c>
      <c r="L81" s="23">
        <f t="shared" ref="L81" si="49">+L69/L$70</f>
        <v>7.4906367041198505E-4</v>
      </c>
    </row>
  </sheetData>
  <conditionalFormatting sqref="L28:AE34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37:J38 F39:J47">
    <cfRule type="colorScale" priority="3">
      <colorScale>
        <cfvo type="min"/>
        <cfvo type="max"/>
        <color rgb="FFFCFCFF"/>
        <color rgb="FF63BE7B"/>
      </colorScale>
    </cfRule>
  </conditionalFormatting>
  <conditionalFormatting sqref="F51:J58">
    <cfRule type="colorScale" priority="2">
      <colorScale>
        <cfvo type="min"/>
        <cfvo type="max"/>
        <color rgb="FFFCFCFF"/>
        <color rgb="FF63BE7B"/>
      </colorScale>
    </cfRule>
  </conditionalFormatting>
  <conditionalFormatting sqref="G17:AE23">
    <cfRule type="colorScale" priority="10">
      <colorScale>
        <cfvo type="min"/>
        <cfvo type="max"/>
        <color rgb="FFFCFCFF"/>
        <color rgb="FF63BE7B"/>
      </colorScale>
    </cfRule>
  </conditionalFormatting>
  <conditionalFormatting sqref="G28:AE34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35:AE35">
    <cfRule type="colorScale" priority="13">
      <colorScale>
        <cfvo type="min"/>
        <cfvo type="max"/>
        <color rgb="FFFCFCFF"/>
        <color rgb="FF63BE7B"/>
      </colorScale>
    </cfRule>
  </conditionalFormatting>
  <conditionalFormatting sqref="G28:AE35">
    <cfRule type="colorScale" priority="1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24:AE24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B6" numberStoredAsText="1"/>
    <ignoredError sqref="L7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A8242-C1ED-4A2E-975F-8626872AF9CA}">
  <sheetPr codeName="Sheet3"/>
  <dimension ref="B1:AF16"/>
  <sheetViews>
    <sheetView workbookViewId="0">
      <pane xSplit="3" ySplit="4" topLeftCell="I5" activePane="bottomRight" state="frozen"/>
      <selection pane="topRight" activeCell="D1" sqref="D1"/>
      <selection pane="bottomLeft" activeCell="A5" sqref="A5"/>
      <selection pane="bottomRight" activeCell="N8" sqref="N8"/>
    </sheetView>
  </sheetViews>
  <sheetFormatPr defaultRowHeight="15" x14ac:dyDescent="0.25"/>
  <cols>
    <col min="3" max="3" width="16.42578125" bestFit="1" customWidth="1"/>
    <col min="5" max="5" width="14.5703125" bestFit="1" customWidth="1"/>
  </cols>
  <sheetData>
    <row r="1" spans="2:32" ht="15.75" x14ac:dyDescent="0.25">
      <c r="B1" s="4" t="s">
        <v>29</v>
      </c>
      <c r="C1" s="4"/>
      <c r="D1" s="5"/>
    </row>
    <row r="2" spans="2:32" x14ac:dyDescent="0.25">
      <c r="B2" s="6" t="s">
        <v>0</v>
      </c>
      <c r="C2" s="6"/>
      <c r="D2" s="5"/>
    </row>
    <row r="3" spans="2:32" x14ac:dyDescent="0.25">
      <c r="B3" s="10" t="s">
        <v>52</v>
      </c>
      <c r="C3" s="10"/>
      <c r="D3" s="5"/>
    </row>
    <row r="4" spans="2:32" x14ac:dyDescent="0.25">
      <c r="B4" s="7" t="s">
        <v>1</v>
      </c>
      <c r="C4" s="7"/>
      <c r="D4" s="8" t="s">
        <v>2</v>
      </c>
      <c r="E4" s="9" t="s">
        <v>3</v>
      </c>
      <c r="F4" s="9">
        <v>1994</v>
      </c>
      <c r="G4" s="9">
        <v>1995</v>
      </c>
      <c r="H4" s="9">
        <v>1996</v>
      </c>
      <c r="I4" s="9">
        <v>1997</v>
      </c>
      <c r="J4" s="9">
        <v>1998</v>
      </c>
      <c r="K4" s="9">
        <v>1999</v>
      </c>
      <c r="L4" s="9">
        <v>2000</v>
      </c>
      <c r="M4" s="9">
        <v>2001</v>
      </c>
      <c r="N4" s="9">
        <v>2002</v>
      </c>
      <c r="O4" s="9">
        <v>2003</v>
      </c>
      <c r="P4" s="9">
        <v>2004</v>
      </c>
      <c r="Q4" s="9">
        <v>2005</v>
      </c>
      <c r="R4" s="9">
        <v>2006</v>
      </c>
      <c r="S4" s="9">
        <v>2007</v>
      </c>
      <c r="T4" s="9">
        <v>2008</v>
      </c>
      <c r="U4" s="9">
        <v>2009</v>
      </c>
      <c r="V4" s="9">
        <v>2010</v>
      </c>
      <c r="W4" s="9">
        <v>2011</v>
      </c>
      <c r="X4" s="9">
        <v>2012</v>
      </c>
      <c r="Y4" s="9">
        <v>2013</v>
      </c>
      <c r="Z4" s="9">
        <v>2014</v>
      </c>
      <c r="AA4" s="9">
        <v>2015</v>
      </c>
      <c r="AB4" s="9">
        <v>2016</v>
      </c>
      <c r="AC4" s="9">
        <v>2017</v>
      </c>
      <c r="AD4" s="9">
        <v>2018</v>
      </c>
      <c r="AE4" s="9">
        <v>2019</v>
      </c>
      <c r="AF4" s="9">
        <v>2020</v>
      </c>
    </row>
    <row r="5" spans="2:32" x14ac:dyDescent="0.25">
      <c r="B5" s="6" t="s">
        <v>4</v>
      </c>
      <c r="C5" s="6" t="s">
        <v>5</v>
      </c>
      <c r="D5" s="22" t="s">
        <v>28</v>
      </c>
      <c r="E5" t="s">
        <v>27</v>
      </c>
      <c r="G5">
        <v>40739</v>
      </c>
      <c r="H5">
        <v>41256</v>
      </c>
      <c r="I5">
        <v>41704</v>
      </c>
      <c r="J5">
        <v>42296</v>
      </c>
      <c r="K5">
        <v>42839</v>
      </c>
      <c r="L5">
        <v>43365</v>
      </c>
      <c r="M5">
        <v>43878</v>
      </c>
      <c r="N5">
        <v>44353</v>
      </c>
      <c r="O5">
        <v>45076</v>
      </c>
      <c r="P5">
        <v>46131</v>
      </c>
      <c r="Q5">
        <v>47036</v>
      </c>
      <c r="R5">
        <v>47721</v>
      </c>
      <c r="S5">
        <v>48523</v>
      </c>
      <c r="T5">
        <v>49190</v>
      </c>
      <c r="U5">
        <v>49638</v>
      </c>
      <c r="V5">
        <v>49721</v>
      </c>
      <c r="W5">
        <v>50149</v>
      </c>
      <c r="X5">
        <v>50155</v>
      </c>
      <c r="Y5">
        <v>50251</v>
      </c>
      <c r="Z5">
        <v>50502</v>
      </c>
      <c r="AA5">
        <v>50896</v>
      </c>
      <c r="AB5">
        <v>51158</v>
      </c>
      <c r="AC5">
        <v>51793</v>
      </c>
      <c r="AD5">
        <v>52115</v>
      </c>
      <c r="AE5">
        <v>52657</v>
      </c>
      <c r="AF5">
        <v>53700</v>
      </c>
    </row>
    <row r="6" spans="2:32" x14ac:dyDescent="0.25">
      <c r="B6" s="10">
        <v>1000</v>
      </c>
      <c r="C6" s="6" t="s">
        <v>6</v>
      </c>
      <c r="D6" s="22" t="s">
        <v>28</v>
      </c>
      <c r="E6" t="s">
        <v>27</v>
      </c>
      <c r="G6">
        <v>6105</v>
      </c>
      <c r="H6">
        <v>6457</v>
      </c>
      <c r="I6">
        <v>6906</v>
      </c>
      <c r="J6">
        <v>7359</v>
      </c>
      <c r="K6">
        <v>7767</v>
      </c>
      <c r="L6">
        <v>8052</v>
      </c>
      <c r="M6">
        <v>8336</v>
      </c>
      <c r="N6">
        <v>8770</v>
      </c>
      <c r="O6">
        <v>9002</v>
      </c>
      <c r="P6">
        <v>9249</v>
      </c>
      <c r="Q6">
        <v>9582</v>
      </c>
      <c r="R6">
        <v>9946</v>
      </c>
      <c r="S6">
        <v>10538</v>
      </c>
      <c r="T6">
        <v>11104</v>
      </c>
      <c r="U6">
        <v>11524</v>
      </c>
      <c r="V6">
        <v>11563</v>
      </c>
      <c r="W6">
        <v>11682</v>
      </c>
      <c r="X6">
        <v>11865</v>
      </c>
      <c r="Y6">
        <v>11948</v>
      </c>
      <c r="Z6">
        <v>12165</v>
      </c>
      <c r="AA6">
        <v>12496</v>
      </c>
      <c r="AB6">
        <v>12806</v>
      </c>
      <c r="AC6">
        <v>12974</v>
      </c>
      <c r="AD6">
        <v>13243</v>
      </c>
      <c r="AE6">
        <v>13657</v>
      </c>
      <c r="AF6">
        <v>14063</v>
      </c>
    </row>
    <row r="7" spans="2:32" x14ac:dyDescent="0.25">
      <c r="B7" s="10">
        <v>1100</v>
      </c>
      <c r="C7" s="6" t="s">
        <v>7</v>
      </c>
      <c r="D7" s="22" t="s">
        <v>28</v>
      </c>
      <c r="E7" t="s">
        <v>27</v>
      </c>
      <c r="G7">
        <v>1490</v>
      </c>
      <c r="H7">
        <v>1504</v>
      </c>
      <c r="I7">
        <v>1528</v>
      </c>
      <c r="J7">
        <v>1551</v>
      </c>
      <c r="K7">
        <v>1557</v>
      </c>
      <c r="L7">
        <v>1563</v>
      </c>
      <c r="M7">
        <v>1575</v>
      </c>
      <c r="N7">
        <v>1585</v>
      </c>
      <c r="O7">
        <v>1586</v>
      </c>
      <c r="P7">
        <v>1588</v>
      </c>
      <c r="Q7">
        <v>1590</v>
      </c>
      <c r="R7">
        <v>1588</v>
      </c>
      <c r="S7">
        <v>1589</v>
      </c>
      <c r="T7">
        <v>1588</v>
      </c>
      <c r="U7">
        <v>1586</v>
      </c>
      <c r="V7">
        <v>1615</v>
      </c>
      <c r="W7">
        <v>1615</v>
      </c>
      <c r="X7">
        <v>1617</v>
      </c>
      <c r="Y7">
        <v>1615</v>
      </c>
      <c r="Z7">
        <v>1616</v>
      </c>
      <c r="AA7">
        <v>1646</v>
      </c>
      <c r="AB7">
        <v>1670</v>
      </c>
      <c r="AC7">
        <v>1711</v>
      </c>
      <c r="AD7">
        <v>1703</v>
      </c>
      <c r="AE7">
        <v>1719</v>
      </c>
      <c r="AF7">
        <v>1727</v>
      </c>
    </row>
    <row r="8" spans="2:32" x14ac:dyDescent="0.25">
      <c r="B8" s="10">
        <v>1300</v>
      </c>
      <c r="C8" s="6" t="s">
        <v>8</v>
      </c>
      <c r="D8" s="22" t="s">
        <v>28</v>
      </c>
      <c r="E8" t="s">
        <v>27</v>
      </c>
      <c r="G8">
        <v>2628</v>
      </c>
      <c r="H8">
        <v>2732</v>
      </c>
      <c r="I8">
        <v>2761</v>
      </c>
      <c r="J8">
        <v>2789</v>
      </c>
      <c r="K8">
        <v>2810</v>
      </c>
      <c r="L8">
        <v>2832</v>
      </c>
      <c r="M8">
        <v>2958</v>
      </c>
      <c r="N8">
        <v>3164</v>
      </c>
      <c r="O8">
        <v>3260</v>
      </c>
      <c r="P8">
        <v>3403</v>
      </c>
      <c r="Q8">
        <v>3666</v>
      </c>
      <c r="R8">
        <v>3802</v>
      </c>
      <c r="S8">
        <v>4152</v>
      </c>
      <c r="T8">
        <v>4383</v>
      </c>
      <c r="U8">
        <v>4695</v>
      </c>
      <c r="V8">
        <v>4766</v>
      </c>
      <c r="W8">
        <v>4799</v>
      </c>
      <c r="X8">
        <v>4820</v>
      </c>
      <c r="Y8">
        <v>4841</v>
      </c>
      <c r="Z8">
        <v>4937</v>
      </c>
      <c r="AA8">
        <v>5013</v>
      </c>
      <c r="AB8">
        <v>5162</v>
      </c>
      <c r="AC8">
        <v>5375</v>
      </c>
      <c r="AD8">
        <v>5558</v>
      </c>
      <c r="AE8">
        <v>5781</v>
      </c>
      <c r="AF8">
        <v>6149</v>
      </c>
    </row>
    <row r="9" spans="2:32" x14ac:dyDescent="0.25">
      <c r="B9" s="10">
        <v>1400</v>
      </c>
      <c r="C9" s="6" t="s">
        <v>9</v>
      </c>
      <c r="D9" s="22" t="s">
        <v>28</v>
      </c>
      <c r="E9" t="s">
        <v>27</v>
      </c>
      <c r="G9">
        <v>5536</v>
      </c>
      <c r="H9">
        <v>5671</v>
      </c>
      <c r="I9">
        <v>5833</v>
      </c>
      <c r="J9">
        <v>5882</v>
      </c>
      <c r="K9">
        <v>5933</v>
      </c>
      <c r="L9">
        <v>6103</v>
      </c>
      <c r="M9">
        <v>6294</v>
      </c>
      <c r="N9">
        <v>6583</v>
      </c>
      <c r="O9">
        <v>6847</v>
      </c>
      <c r="P9">
        <v>7128</v>
      </c>
      <c r="Q9">
        <v>7396</v>
      </c>
      <c r="R9">
        <v>7739</v>
      </c>
      <c r="S9">
        <v>8255</v>
      </c>
      <c r="T9">
        <v>8644</v>
      </c>
      <c r="U9">
        <v>9244</v>
      </c>
      <c r="V9">
        <v>9342</v>
      </c>
      <c r="W9">
        <v>9422</v>
      </c>
      <c r="X9">
        <v>9474</v>
      </c>
      <c r="Y9">
        <v>9570</v>
      </c>
      <c r="Z9">
        <v>9622</v>
      </c>
      <c r="AA9">
        <v>9733</v>
      </c>
      <c r="AB9">
        <v>9952</v>
      </c>
      <c r="AC9">
        <v>10057</v>
      </c>
      <c r="AD9">
        <v>10189</v>
      </c>
      <c r="AE9">
        <v>10229</v>
      </c>
      <c r="AF9">
        <v>10255</v>
      </c>
    </row>
    <row r="10" spans="2:32" x14ac:dyDescent="0.25">
      <c r="B10" s="10">
        <v>1604</v>
      </c>
      <c r="C10" s="6" t="s">
        <v>10</v>
      </c>
      <c r="D10" s="22" t="s">
        <v>28</v>
      </c>
      <c r="E10" t="s">
        <v>27</v>
      </c>
      <c r="G10">
        <v>1477</v>
      </c>
      <c r="H10">
        <v>1534</v>
      </c>
      <c r="I10">
        <v>1566</v>
      </c>
      <c r="J10">
        <v>1624</v>
      </c>
      <c r="K10">
        <v>1718</v>
      </c>
      <c r="L10">
        <v>1776</v>
      </c>
      <c r="M10">
        <v>1836</v>
      </c>
      <c r="N10">
        <v>1911</v>
      </c>
      <c r="O10">
        <v>1977</v>
      </c>
      <c r="P10">
        <v>2083</v>
      </c>
      <c r="Q10">
        <v>2205</v>
      </c>
      <c r="R10">
        <v>2356</v>
      </c>
      <c r="S10">
        <v>2478</v>
      </c>
      <c r="T10">
        <v>2627</v>
      </c>
      <c r="U10">
        <v>2817</v>
      </c>
      <c r="V10">
        <v>2899</v>
      </c>
      <c r="W10">
        <v>2940</v>
      </c>
      <c r="X10">
        <v>2948</v>
      </c>
      <c r="Y10">
        <v>2955</v>
      </c>
      <c r="Z10">
        <v>2982</v>
      </c>
      <c r="AA10">
        <v>2999</v>
      </c>
      <c r="AB10">
        <v>3051</v>
      </c>
      <c r="AC10">
        <v>3192</v>
      </c>
      <c r="AD10">
        <v>3593</v>
      </c>
      <c r="AE10">
        <v>3789</v>
      </c>
      <c r="AF10">
        <v>4035</v>
      </c>
    </row>
    <row r="11" spans="2:32" x14ac:dyDescent="0.25">
      <c r="B11" s="10">
        <v>1606</v>
      </c>
      <c r="C11" s="6" t="s">
        <v>11</v>
      </c>
      <c r="D11" s="22" t="s">
        <v>28</v>
      </c>
      <c r="E11" t="s">
        <v>27</v>
      </c>
      <c r="G11">
        <v>76</v>
      </c>
      <c r="H11">
        <v>71</v>
      </c>
      <c r="I11">
        <v>70</v>
      </c>
      <c r="J11">
        <v>70</v>
      </c>
      <c r="K11">
        <v>69</v>
      </c>
      <c r="L11">
        <v>69</v>
      </c>
      <c r="M11">
        <v>68</v>
      </c>
      <c r="N11">
        <v>69</v>
      </c>
      <c r="O11">
        <v>72</v>
      </c>
      <c r="P11">
        <v>72</v>
      </c>
      <c r="Q11">
        <v>74</v>
      </c>
      <c r="R11">
        <v>73</v>
      </c>
      <c r="S11">
        <v>84</v>
      </c>
      <c r="T11">
        <v>90</v>
      </c>
      <c r="U11">
        <v>92</v>
      </c>
      <c r="V11">
        <v>94</v>
      </c>
      <c r="W11">
        <v>96</v>
      </c>
      <c r="X11">
        <v>95</v>
      </c>
      <c r="Y11">
        <v>96</v>
      </c>
      <c r="Z11">
        <v>96</v>
      </c>
      <c r="AA11">
        <v>96</v>
      </c>
      <c r="AB11">
        <v>96</v>
      </c>
      <c r="AC11">
        <v>98</v>
      </c>
      <c r="AD11">
        <v>99</v>
      </c>
      <c r="AE11">
        <v>102</v>
      </c>
      <c r="AF11">
        <v>104</v>
      </c>
    </row>
    <row r="12" spans="2:32" x14ac:dyDescent="0.25">
      <c r="B12" s="10"/>
      <c r="C12" s="10"/>
      <c r="D12" s="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2:32" x14ac:dyDescent="0.25">
      <c r="B13" s="10"/>
      <c r="C13" s="10"/>
      <c r="D13" s="5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2:32" x14ac:dyDescent="0.25">
      <c r="B14" s="10"/>
      <c r="C14" s="10"/>
      <c r="D14" s="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2:32" x14ac:dyDescent="0.25">
      <c r="B15" s="10"/>
      <c r="C15" s="10"/>
      <c r="D15" s="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2:32" x14ac:dyDescent="0.25">
      <c r="B16" s="10"/>
      <c r="C16" s="10"/>
      <c r="D16" s="5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C7C5C-CAD8-48C0-AAB4-41F264B0B03A}">
  <sheetPr codeName="Sheet4"/>
  <dimension ref="A1:AD37"/>
  <sheetViews>
    <sheetView showGridLines="0" zoomScaleNormal="100" workbookViewId="0">
      <selection activeCell="M18" sqref="M18"/>
    </sheetView>
  </sheetViews>
  <sheetFormatPr defaultRowHeight="21" customHeight="1" x14ac:dyDescent="0.25"/>
  <cols>
    <col min="1" max="1" width="9.140625" style="35"/>
    <col min="2" max="2" width="4.85546875" style="5" customWidth="1"/>
    <col min="3" max="3" width="53.5703125" customWidth="1"/>
    <col min="4" max="10" width="11.140625" style="5" customWidth="1"/>
    <col min="11" max="11" width="12.140625" style="10" customWidth="1"/>
    <col min="12" max="12" width="8.7109375" style="34" bestFit="1" customWidth="1"/>
    <col min="13" max="13" width="38.7109375" bestFit="1" customWidth="1"/>
  </cols>
  <sheetData>
    <row r="1" spans="1:30" ht="9" customHeight="1" x14ac:dyDescent="0.25">
      <c r="A1" s="33"/>
      <c r="K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23.25" customHeight="1" x14ac:dyDescent="0.3">
      <c r="A2" s="33"/>
      <c r="B2" s="169" t="s">
        <v>115</v>
      </c>
      <c r="C2" s="170"/>
      <c r="D2" s="170"/>
      <c r="E2" s="170"/>
      <c r="F2" s="170"/>
      <c r="G2" s="170"/>
      <c r="H2" s="170"/>
      <c r="I2" s="170"/>
      <c r="J2" s="170"/>
      <c r="K2" s="170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9" customHeight="1" thickBot="1" x14ac:dyDescent="0.3">
      <c r="A3" s="33"/>
      <c r="K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s="5" customFormat="1" ht="21" customHeight="1" x14ac:dyDescent="0.25">
      <c r="A4" s="35"/>
      <c r="B4" s="36"/>
      <c r="C4" s="37" t="s">
        <v>32</v>
      </c>
      <c r="D4" s="38" t="s">
        <v>45</v>
      </c>
      <c r="E4" s="38" t="s">
        <v>46</v>
      </c>
      <c r="F4" s="38" t="s">
        <v>47</v>
      </c>
      <c r="G4" s="38" t="s">
        <v>48</v>
      </c>
      <c r="H4" s="38" t="s">
        <v>49</v>
      </c>
      <c r="I4" s="38" t="s">
        <v>44</v>
      </c>
      <c r="J4" s="38" t="s">
        <v>50</v>
      </c>
      <c r="K4" s="39" t="s">
        <v>14</v>
      </c>
      <c r="L4" s="34"/>
      <c r="M4" s="144" t="s">
        <v>32</v>
      </c>
      <c r="N4" s="38" t="s">
        <v>45</v>
      </c>
      <c r="O4" s="38" t="s">
        <v>46</v>
      </c>
      <c r="P4" s="38" t="s">
        <v>47</v>
      </c>
      <c r="Q4" s="38" t="s">
        <v>48</v>
      </c>
      <c r="R4" s="38" t="s">
        <v>49</v>
      </c>
      <c r="S4" s="145" t="s">
        <v>44</v>
      </c>
    </row>
    <row r="5" spans="1:30" s="5" customFormat="1" ht="21" customHeight="1" x14ac:dyDescent="0.25">
      <c r="A5" s="35"/>
      <c r="B5" s="40"/>
      <c r="C5" s="41" t="s">
        <v>33</v>
      </c>
      <c r="D5" s="42">
        <v>4760</v>
      </c>
      <c r="E5" s="42">
        <v>820</v>
      </c>
      <c r="F5" s="42">
        <v>170</v>
      </c>
      <c r="G5" s="42">
        <v>1260</v>
      </c>
      <c r="H5" s="42">
        <v>490</v>
      </c>
      <c r="I5" s="42">
        <v>490</v>
      </c>
      <c r="J5" s="42">
        <v>0</v>
      </c>
      <c r="K5" s="55">
        <v>7990</v>
      </c>
      <c r="L5" s="34"/>
      <c r="M5" s="146" t="s">
        <v>116</v>
      </c>
      <c r="N5" s="143">
        <v>2.4321997417132923E-2</v>
      </c>
      <c r="O5" s="143">
        <v>-0.60145631067961158</v>
      </c>
      <c r="P5" s="143">
        <v>0.20138888888888884</v>
      </c>
      <c r="Q5" s="143">
        <v>0.30713547052740431</v>
      </c>
      <c r="R5" s="143">
        <v>0.46130952380952372</v>
      </c>
      <c r="S5" s="147">
        <v>0.31382978723404253</v>
      </c>
    </row>
    <row r="6" spans="1:30" s="5" customFormat="1" ht="21" customHeight="1" x14ac:dyDescent="0.25">
      <c r="A6" s="35"/>
      <c r="B6" s="43"/>
      <c r="C6" s="44" t="s">
        <v>34</v>
      </c>
      <c r="D6" s="42">
        <v>2550</v>
      </c>
      <c r="E6" s="45">
        <v>780</v>
      </c>
      <c r="F6" s="45">
        <v>0</v>
      </c>
      <c r="G6" s="45">
        <v>1130</v>
      </c>
      <c r="H6" s="45">
        <v>170</v>
      </c>
      <c r="I6" s="45">
        <v>290</v>
      </c>
      <c r="J6" s="45">
        <v>0</v>
      </c>
      <c r="K6" s="56">
        <v>4920</v>
      </c>
      <c r="L6" s="34"/>
      <c r="M6" s="148" t="s">
        <v>36</v>
      </c>
      <c r="N6" s="142">
        <v>-7.6316399907214061E-2</v>
      </c>
      <c r="O6" s="142">
        <v>1.2845528455284554</v>
      </c>
      <c r="P6" s="142">
        <v>0</v>
      </c>
      <c r="Q6" s="142">
        <v>0.23913043478260865</v>
      </c>
      <c r="R6" s="142">
        <v>0.57120500782472616</v>
      </c>
      <c r="S6" s="149">
        <v>7.5777777777777775</v>
      </c>
    </row>
    <row r="7" spans="1:30" s="5" customFormat="1" ht="21" customHeight="1" x14ac:dyDescent="0.25">
      <c r="A7" s="35"/>
      <c r="B7" s="40"/>
      <c r="C7" s="44" t="s">
        <v>35</v>
      </c>
      <c r="D7" s="42">
        <v>2210</v>
      </c>
      <c r="E7" s="45">
        <v>40</v>
      </c>
      <c r="F7" s="45">
        <v>170</v>
      </c>
      <c r="G7" s="45">
        <v>140</v>
      </c>
      <c r="H7" s="45">
        <v>320</v>
      </c>
      <c r="I7" s="45">
        <v>200</v>
      </c>
      <c r="J7" s="45">
        <v>0</v>
      </c>
      <c r="K7" s="56">
        <v>3080</v>
      </c>
      <c r="L7" s="34"/>
      <c r="M7" s="148" t="s">
        <v>37</v>
      </c>
      <c r="N7" s="142">
        <v>0.1222366036758995</v>
      </c>
      <c r="O7" s="142">
        <v>0</v>
      </c>
      <c r="P7" s="142">
        <v>0</v>
      </c>
      <c r="Q7" s="142">
        <v>8.1250000000000044E-2</v>
      </c>
      <c r="R7" s="142">
        <v>2.3465423465423467</v>
      </c>
      <c r="S7" s="149">
        <v>0.54751491053677936</v>
      </c>
    </row>
    <row r="8" spans="1:30" s="5" customFormat="1" ht="21" customHeight="1" thickBot="1" x14ac:dyDescent="0.3">
      <c r="A8" s="35"/>
      <c r="B8" s="40"/>
      <c r="C8" s="41" t="s">
        <v>36</v>
      </c>
      <c r="D8" s="42">
        <v>7960</v>
      </c>
      <c r="E8" s="42">
        <v>2810</v>
      </c>
      <c r="F8" s="42">
        <v>0</v>
      </c>
      <c r="G8" s="42">
        <v>1370</v>
      </c>
      <c r="H8" s="42">
        <v>4020</v>
      </c>
      <c r="I8" s="42">
        <v>390</v>
      </c>
      <c r="J8" s="42">
        <v>0</v>
      </c>
      <c r="K8" s="55">
        <v>16550</v>
      </c>
      <c r="L8" s="34"/>
      <c r="M8" s="150" t="s">
        <v>55</v>
      </c>
      <c r="N8" s="151">
        <v>-6.1290762723427483E-2</v>
      </c>
      <c r="O8" s="151">
        <v>0.74285714285714288</v>
      </c>
      <c r="P8" s="151">
        <v>0.20138888888888884</v>
      </c>
      <c r="Q8" s="151">
        <v>0.13840780090234328</v>
      </c>
      <c r="R8" s="151">
        <v>1.1091170136396267</v>
      </c>
      <c r="S8" s="152">
        <v>0.62534059945504095</v>
      </c>
    </row>
    <row r="9" spans="1:30" s="5" customFormat="1" ht="21" customHeight="1" x14ac:dyDescent="0.25">
      <c r="A9" s="35"/>
      <c r="B9" s="40"/>
      <c r="C9" s="41" t="s">
        <v>37</v>
      </c>
      <c r="D9" s="42">
        <v>21680</v>
      </c>
      <c r="E9" s="42">
        <v>2100</v>
      </c>
      <c r="F9" s="42">
        <v>0</v>
      </c>
      <c r="G9" s="42">
        <v>5190</v>
      </c>
      <c r="H9" s="42">
        <v>4310</v>
      </c>
      <c r="I9" s="42">
        <v>3890</v>
      </c>
      <c r="J9" s="42">
        <v>0</v>
      </c>
      <c r="K9" s="55">
        <v>37170</v>
      </c>
      <c r="L9" s="34"/>
    </row>
    <row r="10" spans="1:30" s="5" customFormat="1" ht="21" customHeight="1" x14ac:dyDescent="0.25">
      <c r="A10" s="35"/>
      <c r="B10" s="40"/>
      <c r="C10" s="88" t="s">
        <v>56</v>
      </c>
      <c r="D10" s="42">
        <v>8310</v>
      </c>
      <c r="E10" s="42">
        <v>650</v>
      </c>
      <c r="F10" s="42">
        <v>0</v>
      </c>
      <c r="G10" s="42">
        <v>2610</v>
      </c>
      <c r="H10" s="42">
        <v>2880</v>
      </c>
      <c r="I10" s="42">
        <v>2000</v>
      </c>
      <c r="J10" s="42">
        <v>0</v>
      </c>
      <c r="K10" s="55">
        <v>16450</v>
      </c>
      <c r="L10" s="34"/>
      <c r="M10" s="78"/>
      <c r="N10" s="78"/>
    </row>
    <row r="11" spans="1:30" s="5" customFormat="1" ht="21" customHeight="1" x14ac:dyDescent="0.25">
      <c r="A11" s="35"/>
      <c r="B11" s="46"/>
      <c r="C11" s="126" t="s">
        <v>57</v>
      </c>
      <c r="D11" s="47">
        <v>13370</v>
      </c>
      <c r="E11" s="47">
        <v>1460</v>
      </c>
      <c r="F11" s="47">
        <v>0</v>
      </c>
      <c r="G11" s="47">
        <v>2580</v>
      </c>
      <c r="H11" s="47">
        <v>1430</v>
      </c>
      <c r="I11" s="47">
        <v>1890</v>
      </c>
      <c r="J11" s="47">
        <v>0</v>
      </c>
      <c r="K11" s="57">
        <v>20730</v>
      </c>
      <c r="L11" s="34"/>
      <c r="M11" s="78"/>
      <c r="N11" s="78"/>
    </row>
    <row r="12" spans="1:30" s="5" customFormat="1" ht="21" customHeight="1" thickBot="1" x14ac:dyDescent="0.3">
      <c r="A12" s="35"/>
      <c r="B12" s="48"/>
      <c r="C12" s="49" t="s">
        <v>38</v>
      </c>
      <c r="D12" s="50">
        <v>34400</v>
      </c>
      <c r="E12" s="50">
        <v>5730</v>
      </c>
      <c r="F12" s="50">
        <v>170</v>
      </c>
      <c r="G12" s="50">
        <v>7820</v>
      </c>
      <c r="H12" s="50">
        <v>8820</v>
      </c>
      <c r="I12" s="50">
        <v>4770</v>
      </c>
      <c r="J12" s="50">
        <v>0</v>
      </c>
      <c r="K12" s="58">
        <v>61710</v>
      </c>
      <c r="L12" s="34"/>
    </row>
    <row r="13" spans="1:30" s="5" customFormat="1" ht="9" customHeight="1" thickBot="1" x14ac:dyDescent="0.3">
      <c r="A13" s="35"/>
      <c r="C13"/>
      <c r="D13" s="30"/>
      <c r="E13" s="30"/>
      <c r="F13" s="30"/>
      <c r="G13" s="30"/>
      <c r="H13" s="30"/>
      <c r="I13" s="30"/>
      <c r="J13" s="30"/>
      <c r="K13" s="51"/>
      <c r="L13" s="34"/>
      <c r="M13" s="78"/>
      <c r="N13" s="78"/>
    </row>
    <row r="14" spans="1:30" s="5" customFormat="1" ht="21" customHeight="1" x14ac:dyDescent="0.25">
      <c r="A14" s="35"/>
      <c r="B14" s="36"/>
      <c r="C14" s="65" t="s">
        <v>39</v>
      </c>
      <c r="D14" s="38" t="s">
        <v>45</v>
      </c>
      <c r="E14" s="38" t="s">
        <v>46</v>
      </c>
      <c r="F14" s="38" t="s">
        <v>47</v>
      </c>
      <c r="G14" s="38" t="s">
        <v>48</v>
      </c>
      <c r="H14" s="38" t="s">
        <v>49</v>
      </c>
      <c r="I14" s="38" t="s">
        <v>44</v>
      </c>
      <c r="J14" s="38" t="s">
        <v>50</v>
      </c>
      <c r="K14" s="39" t="s">
        <v>14</v>
      </c>
      <c r="L14" s="34"/>
      <c r="M14" s="78"/>
      <c r="N14" s="78"/>
    </row>
    <row r="15" spans="1:30" s="5" customFormat="1" ht="21" customHeight="1" x14ac:dyDescent="0.25">
      <c r="A15" s="35"/>
      <c r="B15" s="43"/>
      <c r="C15" s="66" t="s">
        <v>40</v>
      </c>
      <c r="D15" s="62">
        <v>610</v>
      </c>
      <c r="E15" s="54">
        <v>210</v>
      </c>
      <c r="F15" s="62">
        <v>0</v>
      </c>
      <c r="G15" s="62">
        <v>110</v>
      </c>
      <c r="H15" s="62">
        <v>30</v>
      </c>
      <c r="I15" s="62">
        <v>50</v>
      </c>
      <c r="J15" s="62">
        <v>0</v>
      </c>
      <c r="K15" s="59">
        <v>1010</v>
      </c>
      <c r="L15" s="34"/>
    </row>
    <row r="16" spans="1:30" s="5" customFormat="1" ht="21" customHeight="1" x14ac:dyDescent="0.25">
      <c r="A16" s="35"/>
      <c r="B16" s="40"/>
      <c r="C16" s="67">
        <v>2021</v>
      </c>
      <c r="D16" s="42">
        <v>1010</v>
      </c>
      <c r="E16" s="42">
        <v>270</v>
      </c>
      <c r="F16" s="42">
        <v>0</v>
      </c>
      <c r="G16" s="42">
        <v>220</v>
      </c>
      <c r="H16" s="42">
        <v>230</v>
      </c>
      <c r="I16" s="42">
        <v>150</v>
      </c>
      <c r="J16" s="42">
        <v>0</v>
      </c>
      <c r="K16" s="59">
        <v>1880</v>
      </c>
      <c r="L16" s="34"/>
    </row>
    <row r="17" spans="1:12" s="5" customFormat="1" ht="21" customHeight="1" x14ac:dyDescent="0.25">
      <c r="A17" s="35"/>
      <c r="B17" s="43"/>
      <c r="C17" s="68">
        <v>2022</v>
      </c>
      <c r="D17" s="62">
        <v>920</v>
      </c>
      <c r="E17" s="62">
        <v>250</v>
      </c>
      <c r="F17" s="62">
        <v>0</v>
      </c>
      <c r="G17" s="62">
        <v>260</v>
      </c>
      <c r="H17" s="62">
        <v>170</v>
      </c>
      <c r="I17" s="62">
        <v>170</v>
      </c>
      <c r="J17" s="62">
        <v>0</v>
      </c>
      <c r="K17" s="60">
        <v>1770</v>
      </c>
      <c r="L17" s="34"/>
    </row>
    <row r="18" spans="1:12" s="5" customFormat="1" ht="21" customHeight="1" x14ac:dyDescent="0.25">
      <c r="A18" s="35"/>
      <c r="B18" s="40"/>
      <c r="C18" s="67" t="s">
        <v>41</v>
      </c>
      <c r="D18" s="42">
        <v>1040</v>
      </c>
      <c r="E18" s="42">
        <v>280</v>
      </c>
      <c r="F18" s="42">
        <v>30</v>
      </c>
      <c r="G18" s="42">
        <v>310</v>
      </c>
      <c r="H18" s="42">
        <v>210</v>
      </c>
      <c r="I18" s="42">
        <v>140</v>
      </c>
      <c r="J18" s="42">
        <v>0</v>
      </c>
      <c r="K18" s="59">
        <v>2010</v>
      </c>
      <c r="L18" s="34"/>
    </row>
    <row r="19" spans="1:12" s="5" customFormat="1" ht="21" customHeight="1" x14ac:dyDescent="0.25">
      <c r="A19" s="35"/>
      <c r="B19" s="52"/>
      <c r="C19" s="69" t="s">
        <v>42</v>
      </c>
      <c r="D19" s="53">
        <v>1130</v>
      </c>
      <c r="E19" s="53">
        <v>370</v>
      </c>
      <c r="F19" s="53">
        <v>50</v>
      </c>
      <c r="G19" s="53">
        <v>340</v>
      </c>
      <c r="H19" s="53">
        <v>320</v>
      </c>
      <c r="I19" s="53">
        <v>160</v>
      </c>
      <c r="J19" s="53">
        <v>0</v>
      </c>
      <c r="K19" s="61">
        <v>2370</v>
      </c>
      <c r="L19" s="34"/>
    </row>
    <row r="20" spans="1:12" s="5" customFormat="1" ht="21" customHeight="1" x14ac:dyDescent="0.25">
      <c r="A20" s="35"/>
      <c r="B20" s="52"/>
      <c r="C20" s="69" t="s">
        <v>14</v>
      </c>
      <c r="D20" s="53">
        <v>4710</v>
      </c>
      <c r="E20" s="53">
        <v>1380</v>
      </c>
      <c r="F20" s="53">
        <v>80</v>
      </c>
      <c r="G20" s="53">
        <v>1240</v>
      </c>
      <c r="H20" s="53">
        <v>960</v>
      </c>
      <c r="I20" s="53">
        <v>670</v>
      </c>
      <c r="J20" s="53">
        <v>0</v>
      </c>
      <c r="K20" s="61">
        <v>9040</v>
      </c>
      <c r="L20" s="34"/>
    </row>
    <row r="21" spans="1:12" ht="21" customHeight="1" thickBot="1" x14ac:dyDescent="0.3">
      <c r="B21" s="48"/>
      <c r="C21" s="70" t="s">
        <v>43</v>
      </c>
      <c r="D21" s="50">
        <v>1040</v>
      </c>
      <c r="E21" s="50">
        <v>305.83142857142855</v>
      </c>
      <c r="F21" s="50">
        <v>20</v>
      </c>
      <c r="G21" s="50">
        <v>270</v>
      </c>
      <c r="H21" s="50">
        <v>210</v>
      </c>
      <c r="I21" s="50">
        <v>150</v>
      </c>
      <c r="J21" s="50">
        <v>0</v>
      </c>
      <c r="K21" s="63">
        <v>1995.8314285714287</v>
      </c>
    </row>
    <row r="22" spans="1:12" ht="9" customHeight="1" x14ac:dyDescent="0.25"/>
    <row r="23" spans="1:12" ht="21" customHeight="1" x14ac:dyDescent="0.25">
      <c r="C23" s="64"/>
    </row>
    <row r="24" spans="1:12" ht="21" customHeight="1" x14ac:dyDescent="0.25">
      <c r="D24" s="30"/>
      <c r="E24" s="30"/>
      <c r="F24" s="30"/>
      <c r="G24" s="30"/>
      <c r="H24" s="30"/>
      <c r="I24" s="30"/>
      <c r="J24" s="30"/>
      <c r="K24" s="30"/>
    </row>
    <row r="25" spans="1:12" ht="21" customHeight="1" x14ac:dyDescent="0.25">
      <c r="K25" s="30"/>
    </row>
    <row r="29" spans="1:12" ht="21" customHeight="1" thickBot="1" x14ac:dyDescent="0.3"/>
    <row r="30" spans="1:12" ht="21" customHeight="1" x14ac:dyDescent="0.25">
      <c r="B30" s="36"/>
      <c r="C30" s="37" t="s">
        <v>32</v>
      </c>
      <c r="D30" s="38" t="s">
        <v>45</v>
      </c>
      <c r="E30" s="38" t="s">
        <v>46</v>
      </c>
      <c r="F30" s="38" t="s">
        <v>47</v>
      </c>
      <c r="G30" s="38" t="s">
        <v>48</v>
      </c>
      <c r="H30" s="38" t="s">
        <v>49</v>
      </c>
      <c r="I30" s="38" t="s">
        <v>44</v>
      </c>
      <c r="J30" s="38" t="s">
        <v>50</v>
      </c>
      <c r="K30" s="39" t="s">
        <v>14</v>
      </c>
    </row>
    <row r="31" spans="1:12" ht="21" customHeight="1" x14ac:dyDescent="0.25">
      <c r="B31" s="40"/>
      <c r="C31" s="41" t="s">
        <v>33</v>
      </c>
      <c r="D31" s="42">
        <v>4646</v>
      </c>
      <c r="E31" s="42">
        <v>2060</v>
      </c>
      <c r="F31" s="42">
        <v>144</v>
      </c>
      <c r="G31" s="42">
        <v>967</v>
      </c>
      <c r="H31" s="42">
        <v>336</v>
      </c>
      <c r="I31" s="42">
        <v>376</v>
      </c>
      <c r="J31" s="42">
        <v>0</v>
      </c>
      <c r="K31" s="55">
        <v>8529</v>
      </c>
      <c r="L31" s="156">
        <f>+K5/K31-1</f>
        <v>-6.3196154297104012E-2</v>
      </c>
    </row>
    <row r="32" spans="1:12" ht="21" customHeight="1" x14ac:dyDescent="0.25">
      <c r="B32" s="43"/>
      <c r="C32" s="41" t="s">
        <v>36</v>
      </c>
      <c r="D32" s="42">
        <v>8622</v>
      </c>
      <c r="E32" s="42">
        <v>1230</v>
      </c>
      <c r="F32" s="42">
        <v>0</v>
      </c>
      <c r="G32" s="42">
        <v>1104</v>
      </c>
      <c r="H32" s="42">
        <v>2556</v>
      </c>
      <c r="I32" s="42">
        <v>45</v>
      </c>
      <c r="J32" s="42">
        <v>0</v>
      </c>
      <c r="K32" s="55">
        <v>13557</v>
      </c>
      <c r="L32" s="156">
        <f>+K8/K32-1</f>
        <v>0.22077155712915841</v>
      </c>
    </row>
    <row r="33" spans="2:12" ht="21" customHeight="1" x14ac:dyDescent="0.25">
      <c r="B33" s="40"/>
      <c r="C33" s="41" t="s">
        <v>37</v>
      </c>
      <c r="D33" s="42">
        <v>19315</v>
      </c>
      <c r="E33" s="42">
        <v>0</v>
      </c>
      <c r="F33" s="42">
        <v>0</v>
      </c>
      <c r="G33" s="42">
        <v>4800</v>
      </c>
      <c r="H33" s="42">
        <v>1287</v>
      </c>
      <c r="I33" s="42">
        <v>2515</v>
      </c>
      <c r="J33" s="42">
        <v>0</v>
      </c>
      <c r="K33" s="55">
        <v>27917</v>
      </c>
      <c r="L33" s="156">
        <f>+K9/K33-1</f>
        <v>0.33144678869506028</v>
      </c>
    </row>
    <row r="34" spans="2:12" ht="21" customHeight="1" x14ac:dyDescent="0.25">
      <c r="B34" s="40"/>
      <c r="C34" s="88" t="s">
        <v>56</v>
      </c>
      <c r="D34" s="42">
        <v>7535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55"/>
    </row>
    <row r="35" spans="2:12" ht="21" customHeight="1" x14ac:dyDescent="0.25">
      <c r="B35" s="52"/>
      <c r="C35" s="126" t="s">
        <v>57</v>
      </c>
      <c r="D35" s="47">
        <v>11780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57"/>
    </row>
    <row r="36" spans="2:12" ht="21" customHeight="1" thickBot="1" x14ac:dyDescent="0.3">
      <c r="B36" s="48"/>
      <c r="C36" s="49" t="s">
        <v>38</v>
      </c>
      <c r="D36" s="50">
        <v>32583</v>
      </c>
      <c r="E36" s="50">
        <v>3290</v>
      </c>
      <c r="F36" s="50">
        <v>144</v>
      </c>
      <c r="G36" s="50">
        <v>6871</v>
      </c>
      <c r="H36" s="50">
        <v>4179</v>
      </c>
      <c r="I36" s="50">
        <v>2936</v>
      </c>
      <c r="J36" s="50">
        <v>0</v>
      </c>
      <c r="K36" s="58">
        <v>50003</v>
      </c>
      <c r="L36" s="156">
        <f>+K12/K36-1</f>
        <v>0.23412595244285339</v>
      </c>
    </row>
    <row r="37" spans="2:12" ht="21" customHeight="1" x14ac:dyDescent="0.25">
      <c r="D37" s="110">
        <f>+D12/D36-1</f>
        <v>5.5765276371113837E-2</v>
      </c>
    </row>
  </sheetData>
  <mergeCells count="1">
    <mergeCell ref="B2:K2"/>
  </mergeCells>
  <pageMargins left="0.7" right="0.7" top="0.75" bottom="0.75" header="0.3" footer="0.3"/>
  <pageSetup paperSize="9" orientation="portrait" r:id="rId1"/>
  <ignoredErrors>
    <ignoredError sqref="C18:C1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1551F182CBB14BB95C67CA49D326DD" ma:contentTypeVersion="14" ma:contentTypeDescription="Create a new document." ma:contentTypeScope="" ma:versionID="5ab4c35f46915f5fc6eda8a0be713aaa">
  <xsd:schema xmlns:xsd="http://www.w3.org/2001/XMLSchema" xmlns:xs="http://www.w3.org/2001/XMLSchema" xmlns:p="http://schemas.microsoft.com/office/2006/metadata/properties" xmlns:ns2="abbeec68-b05e-4e2e-88e5-2ac3e13fe809" xmlns:ns3="14bfd2bb-3d4a-4549-9197-f3410a8da64b" xmlns:ns4="2cf7a10c-b9dc-432b-9424-3bf6913679d9" xmlns:ns5="fa0da59c-5e20-4dc5-a7d8-b2dc70fba579" targetNamespace="http://schemas.microsoft.com/office/2006/metadata/properties" ma:root="true" ma:fieldsID="1f4650006f9ab001ba89a1abd04b6d0c" ns2:_="" ns3:_="" ns4:_="" ns5:_="">
    <xsd:import namespace="abbeec68-b05e-4e2e-88e5-2ac3e13fe809"/>
    <xsd:import namespace="14bfd2bb-3d4a-4549-9197-f3410a8da64b"/>
    <xsd:import namespace="2cf7a10c-b9dc-432b-9424-3bf6913679d9"/>
    <xsd:import namespace="fa0da59c-5e20-4dc5-a7d8-b2dc70fba579"/>
    <xsd:element name="properties">
      <xsd:complexType>
        <xsd:sequence>
          <xsd:element name="documentManagement">
            <xsd:complexType>
              <xsd:all>
                <xsd:element ref="ns2:wp_tag" minOccurs="0"/>
                <xsd:element ref="ns3:wpItemLocation" minOccurs="0"/>
                <xsd:element ref="ns4:Skjalategund" minOccurs="0"/>
                <xsd:element ref="ns4:Athugasemd" minOccurs="0"/>
                <xsd:element ref="ns4:approvalVerkefnisgogn" minOccurs="0"/>
                <xsd:element ref="ns4:utgefidDags" minOccurs="0"/>
                <xsd:element ref="ns5:MediaServiceMetadata" minOccurs="0"/>
                <xsd:element ref="ns5:MediaServiceFastMetadata" minOccurs="0"/>
                <xsd:element ref="ns4:docApproverText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eec68-b05e-4e2e-88e5-2ac3e13fe809" elementFormDefault="qualified">
    <xsd:import namespace="http://schemas.microsoft.com/office/2006/documentManagement/types"/>
    <xsd:import namespace="http://schemas.microsoft.com/office/infopath/2007/PartnerControls"/>
    <xsd:element name="wp_tag" ma:index="8" nillable="true" ma:displayName="Stage tag" ma:default="Opið" ma:internalName="wp_tag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d2bb-3d4a-4549-9197-f3410a8da64b" elementFormDefault="qualified">
    <xsd:import namespace="http://schemas.microsoft.com/office/2006/documentManagement/types"/>
    <xsd:import namespace="http://schemas.microsoft.com/office/infopath/2007/PartnerControls"/>
    <xsd:element name="wpItemLocation" ma:index="9" nillable="true" ma:displayName="wpItemLocation" ma:default="5aa2a412567d486ca18d576e7b2c5224;e7eb5b9849cc4bfea38727a373d3066f;362;ade6174cbb4c4522bb84fe13d9969b05;740;" ma:internalName="wpItem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f7a10c-b9dc-432b-9424-3bf6913679d9" elementFormDefault="qualified">
    <xsd:import namespace="http://schemas.microsoft.com/office/2006/documentManagement/types"/>
    <xsd:import namespace="http://schemas.microsoft.com/office/infopath/2007/PartnerControls"/>
    <xsd:element name="Skjalategund" ma:index="10" nillable="true" ma:displayName="Skjalategund" ma:format="Dropdown" ma:internalName="Skjalategund">
      <xsd:simpleType>
        <xsd:union memberTypes="dms:Text">
          <xsd:simpleType>
            <xsd:restriction base="dms:Choice">
              <xsd:enumeration value="Aðaluppdrættir"/>
              <xsd:enumeration value="Afhending gagna"/>
              <xsd:enumeration value="Auka- og viðbótarverk"/>
              <xsd:enumeration value="Áhlaupslistar"/>
              <xsd:enumeration value="Áætlanir"/>
              <xsd:enumeration value="Breytingar"/>
              <xsd:enumeration value="Bréf"/>
              <xsd:enumeration value="Dagbók"/>
              <xsd:enumeration value="Dagskýrslur"/>
              <xsd:enumeration value="DWG-grunnar"/>
              <xsd:enumeration value="Efnissamþykktir"/>
              <xsd:enumeration value="Eftirlit"/>
              <xsd:enumeration value="Fundagerðir"/>
              <xsd:enumeration value="Greinargerð"/>
              <xsd:enumeration value="Gæðaskjöl"/>
              <xsd:enumeration value="Handbækur"/>
              <xsd:enumeration value="Hönnuðir"/>
              <xsd:enumeration value="Hönnunarforsendur"/>
              <xsd:enumeration value="IFC-skrár"/>
              <xsd:enumeration value="Kröfur"/>
              <xsd:enumeration value="Kynningar"/>
              <xsd:enumeration value="Leyfisgögn"/>
              <xsd:enumeration value="Minnisblöð"/>
              <xsd:enumeration value="Myndir"/>
              <xsd:enumeration value="Niðurstöður"/>
              <xsd:enumeration value="Orðsendingar"/>
              <xsd:enumeration value="Póstur"/>
              <xsd:enumeration value="Reikningar"/>
              <xsd:enumeration value="RVT-skrár"/>
              <xsd:enumeration value="Rýnigögn"/>
              <xsd:enumeration value="Samningar"/>
              <xsd:enumeration value="Skilagreinar"/>
              <xsd:enumeration value="Skýrslur"/>
              <xsd:enumeration value="Teikningar"/>
              <xsd:enumeration value="Teikningarskrá"/>
              <xsd:enumeration value="Tilboð"/>
              <xsd:enumeration value="Tilboðsgögn"/>
              <xsd:enumeration value="Tækniupplýsingar"/>
              <xsd:enumeration value="Umhverfismál"/>
              <xsd:enumeration value="Umsagnir"/>
              <xsd:enumeration value="Útboðsgögn"/>
              <xsd:enumeration value="Útgefin gögn"/>
              <xsd:enumeration value="Útreikningar"/>
              <xsd:enumeration value="Úttektir"/>
              <xsd:enumeration value="Verkfundagerð"/>
              <xsd:enumeration value="Verklýsingar"/>
              <xsd:enumeration value="Verkteikningar"/>
              <xsd:enumeration value="Vinnugögn"/>
              <xsd:enumeration value="Öryggismál"/>
            </xsd:restriction>
          </xsd:simpleType>
        </xsd:union>
      </xsd:simpleType>
    </xsd:element>
    <xsd:element name="Athugasemd" ma:index="11" nillable="true" ma:displayName="Athugasemd" ma:internalName="Athugasemd">
      <xsd:simpleType>
        <xsd:restriction base="dms:Note">
          <xsd:maxLength value="255"/>
        </xsd:restriction>
      </xsd:simpleType>
    </xsd:element>
    <xsd:element name="approvalVerkefnisgogn" ma:index="12" nillable="true" ma:displayName="Samþykki skjala" ma:internalName="approvalVerkefnisgogn">
      <xsd:simpleType>
        <xsd:restriction base="dms:Text">
          <xsd:maxLength value="255"/>
        </xsd:restriction>
      </xsd:simpleType>
    </xsd:element>
    <xsd:element name="utgefidDags" ma:index="13" nillable="true" ma:displayName="Útgefið" ma:format="DateOnly" ma:internalName="utgefidDags">
      <xsd:simpleType>
        <xsd:restriction base="dms:DateTime"/>
      </xsd:simpleType>
    </xsd:element>
    <xsd:element name="docApproverText" ma:index="16" nillable="true" ma:displayName="Samþykkt af" ma:internalName="docApproverTex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da59c-5e20-4dc5-a7d8-b2dc70fba5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alVerkefnisgogn xmlns="2cf7a10c-b9dc-432b-9424-3bf6913679d9" xsi:nil="true"/>
    <utgefidDags xmlns="2cf7a10c-b9dc-432b-9424-3bf6913679d9" xsi:nil="true"/>
    <Skjalategund xmlns="2cf7a10c-b9dc-432b-9424-3bf6913679d9" xsi:nil="true"/>
    <Athugasemd xmlns="2cf7a10c-b9dc-432b-9424-3bf6913679d9" xsi:nil="true"/>
    <docApproverText xmlns="2cf7a10c-b9dc-432b-9424-3bf6913679d9" xsi:nil="true"/>
    <wp_tag xmlns="abbeec68-b05e-4e2e-88e5-2ac3e13fe809">Opið</wp_tag>
    <wpItemLocation xmlns="14bfd2bb-3d4a-4549-9197-f3410a8da64b">5aa2a412567d486ca18d576e7b2c5224;e7eb5b9849cc4bfea38727a373d3066f;362;ade6174cbb4c4522bb84fe13d9969b05;740;</wpItemLocation>
  </documentManagement>
</p:properties>
</file>

<file path=customXml/itemProps1.xml><?xml version="1.0" encoding="utf-8"?>
<ds:datastoreItem xmlns:ds="http://schemas.openxmlformats.org/officeDocument/2006/customXml" ds:itemID="{928B9B89-4374-456E-B375-555BA786D8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eec68-b05e-4e2e-88e5-2ac3e13fe809"/>
    <ds:schemaRef ds:uri="14bfd2bb-3d4a-4549-9197-f3410a8da64b"/>
    <ds:schemaRef ds:uri="2cf7a10c-b9dc-432b-9424-3bf6913679d9"/>
    <ds:schemaRef ds:uri="fa0da59c-5e20-4dc5-a7d8-b2dc70fba5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CD6295-19D8-4DCB-8FCB-F546C191B3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A94A6F-FC27-4302-854D-7B3464296C03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fa0da59c-5e20-4dc5-a7d8-b2dc70fba579"/>
    <ds:schemaRef ds:uri="http://schemas.microsoft.com/office/2006/metadata/properties"/>
    <ds:schemaRef ds:uri="abbeec68-b05e-4e2e-88e5-2ac3e13fe809"/>
    <ds:schemaRef ds:uri="2cf7a10c-b9dc-432b-9424-3bf6913679d9"/>
    <ds:schemaRef ds:uri="14bfd2bb-3d4a-4549-9197-f3410a8da64b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THROUNARAÆTLUN IB</vt:lpstr>
      <vt:lpstr>IBHUSNÆDI</vt:lpstr>
      <vt:lpstr>grunnur</vt:lpstr>
      <vt:lpstr>samantekt skapalóna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Samúel Torfi Pétursson</dc:creator>
  <cp:lastModifiedBy>Samúel Torfi Pétursson</cp:lastModifiedBy>
  <dcterms:created xsi:type="dcterms:W3CDTF">2020-09-30T10:17:15Z</dcterms:created>
  <dcterms:modified xsi:type="dcterms:W3CDTF">2021-03-10T16:26:16Z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0x010100161551F182CBB14BB95C67CA49D326DD</vt:lpwstr>
  </property>
</Properties>
</file>